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https://centreforeuropeanreformuk.sharepoint.com/sites/PDrive/Shared Documents/JOHN/ITV analysis/"/>
    </mc:Choice>
  </mc:AlternateContent>
  <xr:revisionPtr revIDLastSave="489" documentId="8_{803355B7-BB2F-4131-A2ED-6A6023E78B75}" xr6:coauthVersionLast="47" xr6:coauthVersionMax="47" xr10:uidLastSave="{5AFB4920-EDAC-4F66-8C55-E2F0365AA89D}"/>
  <bookViews>
    <workbookView xWindow="-110" yWindow="-110" windowWidth="19420" windowHeight="10300" xr2:uid="{B98EB626-9247-472D-B365-8A7CF48F8CC7}"/>
  </bookViews>
  <sheets>
    <sheet name="GDP analysis" sheetId="6" r:id="rId1"/>
    <sheet name="SPS" sheetId="1" r:id="rId2"/>
    <sheet name="Touring artists" sheetId="2" r:id="rId3"/>
    <sheet name="Professional qualifications" sheetId="3" r:id="rId4"/>
    <sheet name="EU students" sheetId="4" r:id="rId5"/>
    <sheet name="Youth mobility" sheetId="5"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6" l="1"/>
  <c r="B31" i="6"/>
  <c r="B29" i="6"/>
  <c r="P24" i="6"/>
  <c r="P25" i="6"/>
  <c r="P26" i="6"/>
  <c r="B103" i="5"/>
  <c r="E96" i="5"/>
  <c r="F96" i="5"/>
  <c r="G96" i="5"/>
  <c r="H96" i="5"/>
  <c r="I96" i="5"/>
  <c r="B16" i="4"/>
  <c r="B15" i="4"/>
  <c r="B14" i="4"/>
  <c r="B10" i="4"/>
  <c r="B14" i="2"/>
  <c r="B12" i="2"/>
  <c r="B11" i="2"/>
  <c r="B21" i="6"/>
  <c r="B11" i="6"/>
  <c r="B14" i="6"/>
  <c r="F6" i="6"/>
  <c r="F8" i="6"/>
  <c r="F7" i="6"/>
  <c r="G24" i="6"/>
  <c r="B7" i="6"/>
  <c r="F26" i="6"/>
  <c r="F25" i="6"/>
  <c r="F24" i="6"/>
  <c r="B23" i="6"/>
  <c r="B18" i="6"/>
  <c r="B3" i="6"/>
  <c r="I92" i="5"/>
  <c r="H92" i="5"/>
  <c r="B94" i="5" s="1"/>
  <c r="G92" i="5"/>
  <c r="F92" i="5"/>
  <c r="E92" i="5"/>
  <c r="D92" i="5"/>
  <c r="C92" i="5"/>
  <c r="C55" i="5"/>
  <c r="B56" i="5" s="1"/>
  <c r="E55" i="5"/>
  <c r="D55" i="5"/>
  <c r="C43" i="5"/>
  <c r="D43" i="5" s="1"/>
  <c r="E43" i="5" s="1"/>
  <c r="F43" i="5" s="1"/>
  <c r="G43" i="5" s="1"/>
  <c r="H43" i="5" s="1"/>
  <c r="I43" i="5" s="1"/>
  <c r="J43" i="5" s="1"/>
  <c r="K43" i="5" s="1"/>
  <c r="L43" i="5" s="1"/>
  <c r="M43" i="5" s="1"/>
  <c r="N43" i="5" s="1"/>
  <c r="O43" i="5" s="1"/>
  <c r="P43" i="5" s="1"/>
  <c r="Q43" i="5" s="1"/>
  <c r="R43" i="5" s="1"/>
  <c r="S43" i="5" s="1"/>
  <c r="B44" i="5" s="1"/>
  <c r="B45" i="5" s="1"/>
  <c r="C34" i="5"/>
  <c r="D34" i="5" s="1"/>
  <c r="E34" i="5" s="1"/>
  <c r="F34" i="5" s="1"/>
  <c r="G34" i="5" s="1"/>
  <c r="H34" i="5" s="1"/>
  <c r="I34" i="5" s="1"/>
  <c r="J34" i="5" s="1"/>
  <c r="K34" i="5" s="1"/>
  <c r="L34" i="5" s="1"/>
  <c r="B35" i="5" s="1"/>
  <c r="B36" i="5" s="1"/>
  <c r="K26" i="5"/>
  <c r="J26" i="5"/>
  <c r="I26" i="5"/>
  <c r="H26" i="5"/>
  <c r="G26" i="5"/>
  <c r="F26" i="5"/>
  <c r="E26" i="5"/>
  <c r="D26" i="5"/>
  <c r="C26" i="5"/>
  <c r="B26" i="5"/>
  <c r="K25" i="5"/>
  <c r="J25" i="5"/>
  <c r="I25" i="5"/>
  <c r="H25" i="5"/>
  <c r="G25" i="5"/>
  <c r="F25" i="5"/>
  <c r="E25" i="5"/>
  <c r="D25" i="5"/>
  <c r="C25" i="5"/>
  <c r="B25" i="5"/>
  <c r="DK21" i="5"/>
  <c r="DJ21" i="5"/>
  <c r="DI21" i="5"/>
  <c r="DH21" i="5"/>
  <c r="DG21" i="5"/>
  <c r="DF21" i="5"/>
  <c r="DE21" i="5"/>
  <c r="DD21" i="5"/>
  <c r="DC21" i="5"/>
  <c r="DB21" i="5"/>
  <c r="DA21" i="5"/>
  <c r="CZ21" i="5"/>
  <c r="CY21" i="5"/>
  <c r="CX21" i="5"/>
  <c r="CW21" i="5"/>
  <c r="CV21" i="5"/>
  <c r="CU21" i="5"/>
  <c r="CT21" i="5"/>
  <c r="CS21" i="5"/>
  <c r="CR21" i="5"/>
  <c r="CQ21" i="5"/>
  <c r="CP21" i="5"/>
  <c r="CO21" i="5"/>
  <c r="CN21" i="5"/>
  <c r="CM21" i="5"/>
  <c r="CL21" i="5"/>
  <c r="CK21" i="5"/>
  <c r="CJ21" i="5"/>
  <c r="CI21" i="5"/>
  <c r="CH21" i="5"/>
  <c r="CG21" i="5"/>
  <c r="CF21" i="5"/>
  <c r="CE21" i="5"/>
  <c r="CD21" i="5"/>
  <c r="CC21" i="5"/>
  <c r="CB21" i="5"/>
  <c r="CA21" i="5"/>
  <c r="BZ21" i="5"/>
  <c r="BY21" i="5"/>
  <c r="BX21" i="5"/>
  <c r="BW21" i="5"/>
  <c r="BV21" i="5"/>
  <c r="BU21" i="5"/>
  <c r="BT21" i="5"/>
  <c r="BS21" i="5"/>
  <c r="BR21" i="5"/>
  <c r="BQ21" i="5"/>
  <c r="BP21" i="5"/>
  <c r="BO21" i="5"/>
  <c r="BN21" i="5"/>
  <c r="BM21" i="5"/>
  <c r="BL21" i="5"/>
  <c r="BK21" i="5"/>
  <c r="BJ21" i="5"/>
  <c r="BI21" i="5"/>
  <c r="BH21" i="5"/>
  <c r="BG21" i="5"/>
  <c r="BF21" i="5"/>
  <c r="BE21" i="5"/>
  <c r="BD21" i="5"/>
  <c r="BC21" i="5"/>
  <c r="BB21" i="5"/>
  <c r="BA21" i="5"/>
  <c r="AZ21" i="5"/>
  <c r="AY21" i="5"/>
  <c r="AX21" i="5"/>
  <c r="AW21" i="5"/>
  <c r="AV21" i="5"/>
  <c r="AU21" i="5"/>
  <c r="AT21" i="5"/>
  <c r="AS21" i="5"/>
  <c r="AR21" i="5"/>
  <c r="AQ21" i="5"/>
  <c r="AP21" i="5"/>
  <c r="AO21" i="5"/>
  <c r="AN21" i="5"/>
  <c r="AM21" i="5"/>
  <c r="AL21" i="5"/>
  <c r="AK21" i="5"/>
  <c r="AJ21" i="5"/>
  <c r="AI21" i="5"/>
  <c r="AH21" i="5"/>
  <c r="AG21" i="5"/>
  <c r="AF21" i="5"/>
  <c r="AE21" i="5"/>
  <c r="AD21" i="5"/>
  <c r="AC21" i="5"/>
  <c r="AB21" i="5"/>
  <c r="AA21" i="5"/>
  <c r="Z21" i="5"/>
  <c r="Y21" i="5"/>
  <c r="X21" i="5"/>
  <c r="W21" i="5"/>
  <c r="V21" i="5"/>
  <c r="U21" i="5"/>
  <c r="T21" i="5"/>
  <c r="S21" i="5"/>
  <c r="R21" i="5"/>
  <c r="Q21" i="5"/>
  <c r="P21" i="5"/>
  <c r="O21" i="5"/>
  <c r="N21" i="5"/>
  <c r="M21" i="5"/>
  <c r="L21" i="5"/>
  <c r="K21" i="5"/>
  <c r="J21" i="5"/>
  <c r="I21" i="5"/>
  <c r="H21" i="5"/>
  <c r="G21" i="5"/>
  <c r="F21" i="5"/>
  <c r="E21" i="5"/>
  <c r="D21" i="5"/>
  <c r="C21" i="5"/>
  <c r="B21" i="5"/>
  <c r="L13" i="5"/>
  <c r="K13" i="5"/>
  <c r="J13" i="5"/>
  <c r="I13" i="5"/>
  <c r="H13" i="5"/>
  <c r="G13" i="5"/>
  <c r="F13" i="5"/>
  <c r="E13" i="5"/>
  <c r="D13" i="5"/>
  <c r="C13" i="5"/>
  <c r="B27" i="6" l="1"/>
  <c r="G26" i="6" s="1"/>
  <c r="H26" i="6" s="1"/>
  <c r="I26" i="6" s="1"/>
  <c r="J26" i="6" s="1"/>
  <c r="K26" i="6" s="1"/>
  <c r="L26" i="6" s="1"/>
  <c r="M26" i="6" s="1"/>
  <c r="N26" i="6" s="1"/>
  <c r="O26" i="6" s="1"/>
  <c r="F10" i="6" s="1"/>
  <c r="F12" i="6" s="1"/>
  <c r="B24" i="6"/>
  <c r="G25" i="6" s="1"/>
  <c r="H25" i="6" s="1"/>
  <c r="I25" i="6" s="1"/>
  <c r="J25" i="6" s="1"/>
  <c r="K25" i="6" s="1"/>
  <c r="L25" i="6" s="1"/>
  <c r="M25" i="6" s="1"/>
  <c r="N25" i="6" s="1"/>
  <c r="O25" i="6" s="1"/>
  <c r="F9" i="6" s="1"/>
  <c r="F11" i="6" s="1"/>
  <c r="B13" i="6"/>
  <c r="H24" i="6"/>
  <c r="I24" i="6" s="1"/>
  <c r="J24" i="6" s="1"/>
  <c r="K24" i="6" s="1"/>
  <c r="L24" i="6" s="1"/>
  <c r="M24" i="6" s="1"/>
  <c r="N24" i="6" s="1"/>
  <c r="O24" i="6" s="1"/>
  <c r="I95" i="5"/>
  <c r="F95" i="5"/>
  <c r="C95" i="5"/>
  <c r="D95" i="5"/>
  <c r="E95" i="5"/>
  <c r="H95" i="5"/>
  <c r="G95" i="5"/>
  <c r="C58" i="5"/>
  <c r="D58" i="5" s="1"/>
  <c r="E58" i="5" s="1"/>
  <c r="F58" i="5" s="1"/>
  <c r="G58" i="5" s="1"/>
  <c r="H58" i="5" s="1"/>
  <c r="I58" i="5" s="1"/>
  <c r="J58" i="5" s="1"/>
  <c r="K58" i="5" s="1"/>
  <c r="L58" i="5" s="1"/>
  <c r="B59" i="5" s="1"/>
  <c r="B47" i="5"/>
  <c r="E27" i="5"/>
  <c r="E28" i="5" s="1"/>
  <c r="D27" i="5"/>
  <c r="D28" i="5" s="1"/>
  <c r="F27" i="5"/>
  <c r="F28" i="5" s="1"/>
  <c r="G27" i="5"/>
  <c r="G28" i="5" s="1"/>
  <c r="H27" i="5"/>
  <c r="H28" i="5" s="1"/>
  <c r="J27" i="5"/>
  <c r="J28" i="5" s="1"/>
  <c r="B27" i="5"/>
  <c r="B28" i="5" s="1"/>
  <c r="C27" i="5"/>
  <c r="C28" i="5" s="1"/>
  <c r="I27" i="5"/>
  <c r="I28" i="5" s="1"/>
  <c r="K27" i="5"/>
  <c r="K28" i="5" s="1"/>
  <c r="K14" i="5"/>
  <c r="G14" i="5"/>
  <c r="D14" i="5"/>
  <c r="E14" i="5"/>
  <c r="J14" i="5"/>
  <c r="F14" i="5"/>
  <c r="L14" i="5"/>
  <c r="H14" i="5"/>
  <c r="I14" i="5"/>
  <c r="C15" i="5" l="1"/>
  <c r="B97" i="5"/>
  <c r="B98" i="5" s="1"/>
  <c r="C100" i="5" s="1"/>
  <c r="D100" i="5" s="1"/>
  <c r="E100" i="5" s="1"/>
  <c r="F100" i="5" s="1"/>
  <c r="G100" i="5" s="1"/>
  <c r="H100" i="5" s="1"/>
  <c r="I100" i="5" s="1"/>
  <c r="J100" i="5" s="1"/>
  <c r="K100" i="5" s="1"/>
  <c r="L100" i="5" s="1"/>
  <c r="M100" i="5" s="1"/>
  <c r="N100" i="5" s="1"/>
  <c r="O100" i="5" s="1"/>
  <c r="P100" i="5" s="1"/>
  <c r="Q100" i="5" s="1"/>
  <c r="R100" i="5" s="1"/>
  <c r="S100" i="5" s="1"/>
  <c r="B101" i="5" l="1"/>
  <c r="B12" i="4"/>
  <c r="B17" i="4"/>
  <c r="B18" i="4" l="1"/>
  <c r="B21" i="4" s="1"/>
  <c r="B10" i="3" l="1"/>
  <c r="F7" i="3"/>
  <c r="B7" i="3"/>
  <c r="B8" i="3" s="1"/>
  <c r="B19" i="1" l="1"/>
  <c r="F9" i="2"/>
  <c r="G9" i="2"/>
  <c r="H9" i="2"/>
  <c r="I9" i="2"/>
  <c r="J9" i="2"/>
  <c r="K9" i="2"/>
  <c r="E9" i="2"/>
  <c r="B13" i="2" l="1"/>
  <c r="B15" i="1" l="1"/>
  <c r="B20" i="1" s="1"/>
  <c r="B14" i="1"/>
</calcChain>
</file>

<file path=xl/sharedStrings.xml><?xml version="1.0" encoding="utf-8"?>
<sst xmlns="http://schemas.openxmlformats.org/spreadsheetml/2006/main" count="567" uniqueCount="466">
  <si>
    <t>Imports</t>
  </si>
  <si>
    <t>Imports from EU</t>
  </si>
  <si>
    <t>Exports</t>
  </si>
  <si>
    <t>Gain, exports</t>
  </si>
  <si>
    <t>Gain, imports</t>
  </si>
  <si>
    <t>Sterling/euro, 2023 ONS</t>
  </si>
  <si>
    <t>Veterinary agreement / SPS deal</t>
  </si>
  <si>
    <t>https://research-information.bris.ac.uk/en/publications/enhancing-the-brexit-deal-exploring-the-impact-of-a-uk-eu-veterin</t>
  </si>
  <si>
    <t>https://agriculture.ec.europa.eu/system/files/2023-05/agrifood-united-kingdom_en.pdf</t>
  </si>
  <si>
    <t>Sources: Jun Du et al, 'Enhancing the Brexit deal', 2024 and EU, 'Agri-food trade statistical factsheet, United Kingdom', 2023</t>
  </si>
  <si>
    <t>UK agrifood exports to EU</t>
  </si>
  <si>
    <t>Jun Du's estimates of SPS deal impact on trade</t>
  </si>
  <si>
    <t>B5 Total EU27</t>
  </si>
  <si>
    <t>90 Creative, arts and entertainment activities</t>
  </si>
  <si>
    <t>EX</t>
  </si>
  <si>
    <t>0 Total Services</t>
  </si>
  <si>
    <t>D5 Non-EU</t>
  </si>
  <si>
    <t>Difference</t>
  </si>
  <si>
    <t>IM</t>
  </si>
  <si>
    <t>Source: ONS, 'UK trade in services by industry, country and service type'</t>
  </si>
  <si>
    <t>https://www.ons.gov.uk/economy/nationalaccounts/balanceofpayments/datasets/uktradeinservicesbyindustrycountryandservicetypeimports</t>
  </si>
  <si>
    <t>https://www.ons.gov.uk/economy/nationalaccounts/balanceofpayments/datasets/uktradeinservicesbyindustrycountryandservicetypeexports</t>
  </si>
  <si>
    <t>Average difference EU/ROW, 2016-2019</t>
  </si>
  <si>
    <t>Difference EU/ROW, 2022</t>
  </si>
  <si>
    <t>Difference in difference</t>
  </si>
  <si>
    <t xml:space="preserve">Too small/volatile </t>
  </si>
  <si>
    <t>EU share of non-EU</t>
  </si>
  <si>
    <t>Making it easier for performing artists to tour in the EU</t>
  </si>
  <si>
    <t>Exports, UK to EU/Non-EU, £m, current prices</t>
  </si>
  <si>
    <t>Imports, UK from EU/Non-EU, £m, current prices</t>
  </si>
  <si>
    <t>Extra exports if returned to 2016-19 difference (£m, 2022 prices)</t>
  </si>
  <si>
    <t>m, current prices</t>
  </si>
  <si>
    <t>Gain, exports, £m, 2023 prices</t>
  </si>
  <si>
    <t>Gain, imports, £m, 2023 prices</t>
  </si>
  <si>
    <t>Mutual recognition of professional qualifications</t>
  </si>
  <si>
    <t>https://ec.europa.eu/growth/tools-databases/regprof/home</t>
  </si>
  <si>
    <t>Source: European Commission, 'Regulated professions database'</t>
  </si>
  <si>
    <t>Profession</t>
  </si>
  <si>
    <t>Number of Decisions</t>
  </si>
  <si>
    <t>Nurse</t>
  </si>
  <si>
    <t>Doctor of Medicine</t>
  </si>
  <si>
    <t>Nursing Assistants and Health Care Assistants</t>
  </si>
  <si>
    <t>Secondary school teacher</t>
  </si>
  <si>
    <t>Fork lift truck operator</t>
  </si>
  <si>
    <t>Dental Practitioner</t>
  </si>
  <si>
    <t>Crane operator</t>
  </si>
  <si>
    <t>Electrician / Senior electrician /Specialised electrician</t>
  </si>
  <si>
    <t>Veterinary Surgeon</t>
  </si>
  <si>
    <t>Primary school teacher</t>
  </si>
  <si>
    <t>Physiotherapist</t>
  </si>
  <si>
    <t>Psychologist</t>
  </si>
  <si>
    <t>Machinery operator</t>
  </si>
  <si>
    <t>Kindergarten teacher/ Nursery school teacher/Preparatory school teacher</t>
  </si>
  <si>
    <t>Midwife</t>
  </si>
  <si>
    <t>Pharmacist</t>
  </si>
  <si>
    <t>Social worker</t>
  </si>
  <si>
    <t>Dental hygienist</t>
  </si>
  <si>
    <t>Occupational therapist</t>
  </si>
  <si>
    <t>Road haulier</t>
  </si>
  <si>
    <t>Radiographer / Radiotherapist</t>
  </si>
  <si>
    <t>Architect</t>
  </si>
  <si>
    <t>Security guard / Warden</t>
  </si>
  <si>
    <t>Special needs care worker</t>
  </si>
  <si>
    <t>Clinical psychologist</t>
  </si>
  <si>
    <t>Electricity equipment and installation inspector</t>
  </si>
  <si>
    <t>Electricity services supervisor / Electrical manager</t>
  </si>
  <si>
    <t>Car, taxi and van drivers</t>
  </si>
  <si>
    <t>Medical/Biomedical laboratory technician</t>
  </si>
  <si>
    <t>Dental assistant/ Dental Nurse</t>
  </si>
  <si>
    <t>Speech and language therapist</t>
  </si>
  <si>
    <t>Psychotherapist</t>
  </si>
  <si>
    <t>Pharmaceutical technician/Pharmaceutical assistant</t>
  </si>
  <si>
    <t>Lawyer/Barrister/Solicitor</t>
  </si>
  <si>
    <t>Civil engineer</t>
  </si>
  <si>
    <t>Aesthetician/ Beauty care services</t>
  </si>
  <si>
    <t>Optician (Dispensing optician)</t>
  </si>
  <si>
    <t>Accountant/ Tax advisor</t>
  </si>
  <si>
    <t>Tourist guide</t>
  </si>
  <si>
    <t>Special needs teacher</t>
  </si>
  <si>
    <t>Optometrist (ophthalmic optician)</t>
  </si>
  <si>
    <t>Chiropodist (podiatrist)</t>
  </si>
  <si>
    <t>Orthoptist</t>
  </si>
  <si>
    <t>Paramedic /Ambulance nurse/ Other ambulance professionals</t>
  </si>
  <si>
    <t>Veterinary nurse</t>
  </si>
  <si>
    <t>Dental technician</t>
  </si>
  <si>
    <t>Specialised teachers, not elsewhere classified</t>
  </si>
  <si>
    <t>Electrical equipment/appliances contractor/repairer/installer</t>
  </si>
  <si>
    <t>Dietician</t>
  </si>
  <si>
    <t>Surgical assistant</t>
  </si>
  <si>
    <t>Hearing aid dispenser / audiometric technician</t>
  </si>
  <si>
    <t>Psychomotor therapist</t>
  </si>
  <si>
    <t>Lift maintenance /Lift contractor/Lift electrician</t>
  </si>
  <si>
    <t>Prosthetist and orthotist / Orthopaedic technician /Surgical truss-maker</t>
  </si>
  <si>
    <t>Inland navigation professions</t>
  </si>
  <si>
    <t>Bio-medical analyst</t>
  </si>
  <si>
    <t>Conservator/Conservator-restorer/Restorer/Renovator</t>
  </si>
  <si>
    <t>Cook</t>
  </si>
  <si>
    <t>Other health professionals</t>
  </si>
  <si>
    <t>Ship's Deck officer class 1 merchant marine</t>
  </si>
  <si>
    <t>Shotfirer</t>
  </si>
  <si>
    <t>Landscape architect / designer</t>
  </si>
  <si>
    <t>Hairdresser / Barber /Wig-maker</t>
  </si>
  <si>
    <t>Dental health secretary</t>
  </si>
  <si>
    <t>Music teacher</t>
  </si>
  <si>
    <t>Nutritionist / clinical nutritionist</t>
  </si>
  <si>
    <t>Pesticide sprayer/Crop protection contractor</t>
  </si>
  <si>
    <t>Air conditioning technician/Heating/Central heating technician/installer/repairer/Maintenance-Installation of ventilation equipment</t>
  </si>
  <si>
    <t>Vocational education teacher/lecturer/professor</t>
  </si>
  <si>
    <t>Child care worker</t>
  </si>
  <si>
    <t>Diver</t>
  </si>
  <si>
    <t>Real Estate agent /Real estate agency manager/administrator/director</t>
  </si>
  <si>
    <t>Economist</t>
  </si>
  <si>
    <t>Mason /Bricklayer</t>
  </si>
  <si>
    <t>Boatman (skilled) / Waterman</t>
  </si>
  <si>
    <t>Chiropractor</t>
  </si>
  <si>
    <t>Driving instructor</t>
  </si>
  <si>
    <t>Installation and dismantling specialist for controlled substances</t>
  </si>
  <si>
    <t>Engine maintenance/repair</t>
  </si>
  <si>
    <t>Osteopath</t>
  </si>
  <si>
    <t>University teacher/professor</t>
  </si>
  <si>
    <t>Communications electronics</t>
  </si>
  <si>
    <t>Drone pilot</t>
  </si>
  <si>
    <t>Electromechanical engineer</t>
  </si>
  <si>
    <t>Baker/Pastry maker</t>
  </si>
  <si>
    <t>Joiner/Carpenter</t>
  </si>
  <si>
    <t>Painter-decorator</t>
  </si>
  <si>
    <t>Ski instructor</t>
  </si>
  <si>
    <t>Adult education teacher</t>
  </si>
  <si>
    <t>Airport fire officer / airport firefighter</t>
  </si>
  <si>
    <t>Firefighter</t>
  </si>
  <si>
    <t>Junior architect</t>
  </si>
  <si>
    <t>Mechanical engineer</t>
  </si>
  <si>
    <t>Medical physicist</t>
  </si>
  <si>
    <t>Plumber</t>
  </si>
  <si>
    <t>Insurance and reinsurance intermediaries</t>
  </si>
  <si>
    <t>Medical secretary</t>
  </si>
  <si>
    <t>Sports instructor</t>
  </si>
  <si>
    <t>Train electrician</t>
  </si>
  <si>
    <t>Translator/Interpreter</t>
  </si>
  <si>
    <t>Assistant in animal care</t>
  </si>
  <si>
    <t>Boatmaster</t>
  </si>
  <si>
    <t>Car mechanic</t>
  </si>
  <si>
    <t>Health and Safety Officer</t>
  </si>
  <si>
    <t>Private detective</t>
  </si>
  <si>
    <t>Repair of motor vehicles</t>
  </si>
  <si>
    <t>Valuation surveyor</t>
  </si>
  <si>
    <t>Aeronautical engineer</t>
  </si>
  <si>
    <t>Building contractor</t>
  </si>
  <si>
    <t>Chemical engineer</t>
  </si>
  <si>
    <t>Child supervisor</t>
  </si>
  <si>
    <t>Dermatologist</t>
  </si>
  <si>
    <t>Manager (not elsewhere classified)</t>
  </si>
  <si>
    <t>Masseur/Massage therapist/Spa therapist</t>
  </si>
  <si>
    <t>Mining engineer</t>
  </si>
  <si>
    <t>Mountain sport instructor</t>
  </si>
  <si>
    <t>Perfusionist</t>
  </si>
  <si>
    <t>Ski and/or mountain/canyon guide/ mountain leader</t>
  </si>
  <si>
    <t>Surveyor</t>
  </si>
  <si>
    <t>Tour manager</t>
  </si>
  <si>
    <t>Veterinary professions not elsewhere classified</t>
  </si>
  <si>
    <t>Waiter / Waiting</t>
  </si>
  <si>
    <t>Agronomist / agricultural engineer</t>
  </si>
  <si>
    <t>Animal keeper</t>
  </si>
  <si>
    <t>Butcher / Butchery</t>
  </si>
  <si>
    <t>Car bodyworker / Panel beater /Car painter</t>
  </si>
  <si>
    <t>Chimney sweep</t>
  </si>
  <si>
    <t>Construction/Civil engineering: building of roads, bridges, railways</t>
  </si>
  <si>
    <t>Dance teacher</t>
  </si>
  <si>
    <t>Electrical Engineering / Electromechanical engineering</t>
  </si>
  <si>
    <t>Energy engineer</t>
  </si>
  <si>
    <t>Engineer, First class, merchant marine</t>
  </si>
  <si>
    <t>Environmental engineer</t>
  </si>
  <si>
    <t>Fire prevention/protection officer</t>
  </si>
  <si>
    <t>Legal advisor</t>
  </si>
  <si>
    <t>Librarian</t>
  </si>
  <si>
    <t>Pedagogue-Counsellor</t>
  </si>
  <si>
    <t>Pyrotechnian / Manufacture and/or trade in pyrotechnical articles</t>
  </si>
  <si>
    <t>Roofer / Roofing</t>
  </si>
  <si>
    <t>Statutory auditor</t>
  </si>
  <si>
    <t>Tailor (ladies/men's)/Dressmaker</t>
  </si>
  <si>
    <t>Tiler</t>
  </si>
  <si>
    <t>Welder / steel worker</t>
  </si>
  <si>
    <t>Number of decisions to allow qualifications recognition, EU-27, 2023</t>
  </si>
  <si>
    <t>Total intra-EU decisions, 2023</t>
  </si>
  <si>
    <t>UK to EU</t>
  </si>
  <si>
    <t>Engineer</t>
  </si>
  <si>
    <t>Insurance underwriter</t>
  </si>
  <si>
    <t>Actuary</t>
  </si>
  <si>
    <t>Architectural Technologist</t>
  </si>
  <si>
    <t>Mining and metallurgy expert</t>
  </si>
  <si>
    <t>Chemist</t>
  </si>
  <si>
    <t>Environmental health officer</t>
  </si>
  <si>
    <t>Arts therapist in the health service</t>
  </si>
  <si>
    <t>Gas installer /repairer</t>
  </si>
  <si>
    <t>Notary public</t>
  </si>
  <si>
    <t>Blacksmith, Farrier, Forging, Stamping, Pressing</t>
  </si>
  <si>
    <t>Patent Agent / Trademark agent</t>
  </si>
  <si>
    <t>Number of decisions to allow qualifications recognition, UK, 2019</t>
  </si>
  <si>
    <t>UK-EU flow, taking  UK share of EU labour force, at 0.16</t>
  </si>
  <si>
    <t>Total UK decisions, 2019</t>
  </si>
  <si>
    <t>Net migration of professions</t>
  </si>
  <si>
    <t>EU students pay UK fees</t>
  </si>
  <si>
    <t>Sources: Higher Education Statistics Authority, 'Higher Education Student Statistics: UK, 2022/23 - Where students come from and go to study' and Higher Education Policy Institute/London Economcs, 'The costs and benefits of international higher education students to the UK', 2023</t>
  </si>
  <si>
    <t>https://www.hesa.ac.uk/news/08-08-2024/sb269-higher-education-student-statistics/location</t>
  </si>
  <si>
    <t>https://www.hepi.ac.uk/2023/05/16/international-students-boost-uk-economy-by-41-9-billion/</t>
  </si>
  <si>
    <t>Domicile</t>
  </si>
  <si>
    <t>2018/19</t>
  </si>
  <si>
    <t>2019/20</t>
  </si>
  <si>
    <t>2020/21</t>
  </si>
  <si>
    <t>2021/22</t>
  </si>
  <si>
    <t>2022/23</t>
  </si>
  <si>
    <t>European Union</t>
  </si>
  <si>
    <t>Number of EU students</t>
  </si>
  <si>
    <t>Average pre-Brexit</t>
  </si>
  <si>
    <t>2022/3</t>
  </si>
  <si>
    <t>Net benefit, £, 2021/2 prices</t>
  </si>
  <si>
    <t>A youth mobility scheme allowing 18-29 year-olds to live and work in EU and UK for four years</t>
  </si>
  <si>
    <t>Sources: Eurostat, 'Employment by age, sex and citizenship', HMRC, 'Payrolled employment by age and nationality', ONS,' Number of British citizens resident in EU countries, by age group and sex', 2017, UN, 'UN International Migrant Stock 2020: Destination and origin'</t>
  </si>
  <si>
    <t>https://ec.europa.eu/eurostat/databrowser/view/LFSA_EGAN/default/table?lang=en</t>
  </si>
  <si>
    <t>https://www.gov.uk/government/collections/uk-payrolled-employments-by-nationality-region-and-industry</t>
  </si>
  <si>
    <t>https://www.ons.gov.uk/peoplepopulationandcommunity/populationandmigration/internationalmigration/datasets/numberofbritishcitizensresidentineucountriesbyagegroupandsex2017</t>
  </si>
  <si>
    <t>https://www.un.org/development/desa/pd/content/international-migrant-stock</t>
  </si>
  <si>
    <t>"Low" method</t>
  </si>
  <si>
    <t>2014</t>
  </si>
  <si>
    <t>2015</t>
  </si>
  <si>
    <t>2016</t>
  </si>
  <si>
    <t>2017</t>
  </si>
  <si>
    <t>2018</t>
  </si>
  <si>
    <t>2019</t>
  </si>
  <si>
    <t>2020</t>
  </si>
  <si>
    <t>2021</t>
  </si>
  <si>
    <t>2022</t>
  </si>
  <si>
    <t>2023</t>
  </si>
  <si>
    <t>From 15 to 24 years</t>
  </si>
  <si>
    <t>From 25 to 29 years</t>
  </si>
  <si>
    <t>Total</t>
  </si>
  <si>
    <t>Annual growth</t>
  </si>
  <si>
    <t>Annual average</t>
  </si>
  <si>
    <t>Total 15-29 year-olds</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</si>
  <si>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</si>
  <si>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</si>
  <si>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</si>
  <si>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</si>
  <si>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</si>
  <si>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</si>
  <si>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</si>
  <si>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</si>
  <si>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</si>
  <si>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</si>
  <si>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</si>
  <si>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</si>
  <si>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</si>
  <si>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</si>
  <si>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</si>
  <si>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</si>
  <si>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</si>
  <si>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</si>
  <si>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</si>
  <si>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</si>
  <si>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</si>
  <si>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</si>
  <si>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</si>
  <si>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</si>
  <si>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</si>
  <si>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</si>
  <si>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</si>
  <si>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</si>
  <si>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</si>
  <si>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</si>
  <si>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</si>
  <si>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</si>
  <si>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</si>
  <si>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</si>
  <si>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</si>
  <si>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</si>
  <si>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</si>
  <si>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</si>
  <si>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</si>
  <si>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</si>
  <si>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</si>
  <si>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</si>
  <si>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</si>
  <si>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</si>
  <si>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</si>
  <si>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</si>
  <si>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</si>
  <si>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</si>
  <si>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</si>
  <si>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</si>
  <si>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</si>
  <si>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</si>
  <si>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</si>
  <si>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</si>
  <si>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</si>
  <si>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</si>
  <si>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</si>
  <si>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</si>
  <si>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</si>
  <si>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</si>
  <si>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</si>
  <si>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</si>
  <si>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</si>
  <si>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</si>
  <si>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</si>
  <si>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</si>
  <si>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</si>
  <si>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</si>
  <si>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</si>
  <si>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</si>
  <si>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</si>
  <si>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</si>
  <si>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</si>
  <si>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</si>
  <si>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</si>
  <si>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</si>
  <si>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</si>
  <si>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</si>
  <si>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</si>
  <si>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</si>
  <si>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</si>
  <si>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</si>
  <si>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</si>
  <si>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</si>
  <si>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</si>
  <si>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August 2021</t>
  </si>
  <si>
    <t>September 2021</t>
  </si>
  <si>
    <t>October 2021</t>
  </si>
  <si>
    <t>November 2021</t>
  </si>
  <si>
    <t>December 2021</t>
  </si>
  <si>
    <t>January 2022</t>
  </si>
  <si>
    <t>February 2022</t>
  </si>
  <si>
    <t>March 2022</t>
  </si>
  <si>
    <t>April 2022</t>
  </si>
  <si>
    <t>May 2022</t>
  </si>
  <si>
    <t>June 2022</t>
  </si>
  <si>
    <t>July 2022</t>
  </si>
  <si>
    <t>August 2022</t>
  </si>
  <si>
    <t>September 2022</t>
  </si>
  <si>
    <t>October 2022</t>
  </si>
  <si>
    <t>November 2022</t>
  </si>
  <si>
    <t>December 2022</t>
  </si>
  <si>
    <t>January 2023</t>
  </si>
  <si>
    <t>February 2023</t>
  </si>
  <si>
    <t>March 2023</t>
  </si>
  <si>
    <t>April 2023</t>
  </si>
  <si>
    <t>May 2023</t>
  </si>
  <si>
    <t>June 2023</t>
  </si>
  <si>
    <t>July 2023</t>
  </si>
  <si>
    <t>August 2023</t>
  </si>
  <si>
    <t>September 2023</t>
  </si>
  <si>
    <t>October 2023</t>
  </si>
  <si>
    <t>November 2023</t>
  </si>
  <si>
    <t>December 2023</t>
  </si>
  <si>
    <t>18-24</t>
  </si>
  <si>
    <t>25-34</t>
  </si>
  <si>
    <t>25-29 (half 25-34)</t>
  </si>
  <si>
    <t>Annualised</t>
  </si>
  <si>
    <t>t</t>
  </si>
  <si>
    <t>15-29 year olds, 2023</t>
  </si>
  <si>
    <t>Annual average % growth in EU free movement 15-29 year-olds, 2014-23</t>
  </si>
  <si>
    <t>Level in 10 years</t>
  </si>
  <si>
    <t>Hypothetical growth in EU young people in UK over 10 years</t>
  </si>
  <si>
    <t>Hypothetical growth in UK young people in EU over 10 years</t>
  </si>
  <si>
    <t>15-29 year olds, 2017</t>
  </si>
  <si>
    <t>Annual average growth in EU free movement 15-29 year-olds, 2014-23</t>
  </si>
  <si>
    <t>Level in 10 years from 2024</t>
  </si>
  <si>
    <t>Net UK immigration flow, t+10 years</t>
  </si>
  <si>
    <t>"High" method</t>
  </si>
  <si>
    <t>European Union - 27 countries (from 2020), 1000s</t>
  </si>
  <si>
    <t>Total 18-29 year olds</t>
  </si>
  <si>
    <t>Total after 10 years</t>
  </si>
  <si>
    <t>HMRC data, annualised</t>
  </si>
  <si>
    <t>Average growth rate, 2014-17</t>
  </si>
  <si>
    <t>Growth rate, 2014-2017</t>
  </si>
  <si>
    <t>Current number of EU young people in payrolled employment, UK, HMRC</t>
  </si>
  <si>
    <t>Eurostat - growth of young people in employment, EU27 to EU-27</t>
  </si>
  <si>
    <t>1990</t>
  </si>
  <si>
    <t>1995</t>
  </si>
  <si>
    <t>2000</t>
  </si>
  <si>
    <t>2005</t>
  </si>
  <si>
    <t>2010</t>
  </si>
  <si>
    <t xml:space="preserve">   Cyprus*</t>
  </si>
  <si>
    <t xml:space="preserve">   United Kingdom*</t>
  </si>
  <si>
    <t xml:space="preserve">   Bulgaria</t>
  </si>
  <si>
    <t xml:space="preserve">   Czechia</t>
  </si>
  <si>
    <t xml:space="preserve">   Hungary</t>
  </si>
  <si>
    <t xml:space="preserve">   Poland</t>
  </si>
  <si>
    <t xml:space="preserve">   Romania</t>
  </si>
  <si>
    <t xml:space="preserve">   Slovakia</t>
  </si>
  <si>
    <t xml:space="preserve">   Denmark*</t>
  </si>
  <si>
    <t xml:space="preserve">   Estonia</t>
  </si>
  <si>
    <t xml:space="preserve">   Finland*</t>
  </si>
  <si>
    <t xml:space="preserve">   Latvia</t>
  </si>
  <si>
    <t xml:space="preserve">   Lithuania</t>
  </si>
  <si>
    <t xml:space="preserve">   Sweden</t>
  </si>
  <si>
    <t xml:space="preserve">   Croatia</t>
  </si>
  <si>
    <t xml:space="preserve">   Greece</t>
  </si>
  <si>
    <t xml:space="preserve">   Italy</t>
  </si>
  <si>
    <t xml:space="preserve">   Malta</t>
  </si>
  <si>
    <t xml:space="preserve">   Portugal</t>
  </si>
  <si>
    <t xml:space="preserve">   Slovenia</t>
  </si>
  <si>
    <t xml:space="preserve">   Spain*</t>
  </si>
  <si>
    <t xml:space="preserve">   Austria</t>
  </si>
  <si>
    <t xml:space="preserve">   Belgium</t>
  </si>
  <si>
    <t xml:space="preserve">   France*</t>
  </si>
  <si>
    <t xml:space="preserve">   Germany</t>
  </si>
  <si>
    <t xml:space="preserve">   Luxembourg</t>
  </si>
  <si>
    <t xml:space="preserve">   Netherlands*</t>
  </si>
  <si>
    <t>UN - UK population in EU,1990-2000</t>
  </si>
  <si>
    <t>Total UK citizens in EU, 1990-2020</t>
  </si>
  <si>
    <t>Country of destination</t>
  </si>
  <si>
    <t>Country of origin</t>
  </si>
  <si>
    <t>ONS, number of 15-29 year-olds, 2017</t>
  </si>
  <si>
    <t>Share of 15-29 yar olds, 2015 adults, 2017 young people</t>
  </si>
  <si>
    <t>Average five-yearly rate of growth 2000-2020</t>
  </si>
  <si>
    <t>Percentage growth in 15-29 year-olds, five-yearly</t>
  </si>
  <si>
    <t>Imputed number of 15-29 year-olds</t>
  </si>
  <si>
    <t>Growth over 17 years at 3.41% annually</t>
  </si>
  <si>
    <t>Growth over 10 years at 5.85% annually</t>
  </si>
  <si>
    <t>Growth over 17 years at 0.81% annually</t>
  </si>
  <si>
    <t>Growth over 10 years at 0.81% annually</t>
  </si>
  <si>
    <t>Using the OBR analysis for trade</t>
  </si>
  <si>
    <t>Title:</t>
  </si>
  <si>
    <r>
      <t xml:space="preserve">Chart 1. Rough estimates of the effects of the ‘Brexit reset’ on UK GDP </t>
    </r>
    <r>
      <rPr>
        <sz val="8"/>
        <color theme="1"/>
        <rFont val="Calibri"/>
        <family val="2"/>
      </rPr>
      <t> </t>
    </r>
    <r>
      <rPr>
        <sz val="11"/>
        <color theme="1"/>
        <rFont val="Calibri"/>
        <family val="2"/>
      </rPr>
      <t>in ten years</t>
    </r>
  </si>
  <si>
    <t>Sources: CER analysis of OBR, OECD, Eurostat, UN, Higher Education Statistics Authority, HEPI/London Economics data. See spreadsheet for more detailed sources, data and workings.</t>
  </si>
  <si>
    <t>OBR</t>
  </si>
  <si>
    <t>Centre for European Reform</t>
  </si>
  <si>
    <t>Agrifood + artists</t>
  </si>
  <si>
    <t>EU students</t>
  </si>
  <si>
    <t>Professional qualifications</t>
  </si>
  <si>
    <t>Using the OBR analysis for migration</t>
  </si>
  <si>
    <t>Net change professions annually</t>
  </si>
  <si>
    <t>GDP boost (annually)</t>
  </si>
  <si>
    <t>Net change young people - low</t>
  </si>
  <si>
    <t>Net change young people - high</t>
  </si>
  <si>
    <t>Professions</t>
  </si>
  <si>
    <t>Low youth</t>
  </si>
  <si>
    <t>High youth</t>
  </si>
  <si>
    <t>EU university students get UK fees and loans</t>
  </si>
  <si>
    <t>GDP boost annually</t>
  </si>
  <si>
    <t>Ratio of trade openness/proudctivity, OBR</t>
  </si>
  <si>
    <t>Total exports of goods and services, 2023, ONS, £bn</t>
  </si>
  <si>
    <t>Total imports of goods and services, 2023, ONS, £bn</t>
  </si>
  <si>
    <t>Ratios of 1m net immigration/GDP, OBR</t>
  </si>
  <si>
    <t>UK GDP, 2023</t>
  </si>
  <si>
    <t>Rise in GDP, %</t>
  </si>
  <si>
    <t>GDP boost over 10 years, youth mobility (low)</t>
  </si>
  <si>
    <t>GDP boost over 10 years, youth mobility (high)</t>
  </si>
  <si>
    <t>Total (low)</t>
  </si>
  <si>
    <t>Total (high)</t>
  </si>
  <si>
    <t>Youth mobility (low)</t>
  </si>
  <si>
    <t>Youth mobility (high)</t>
  </si>
  <si>
    <t>GDP boost over 10 years, professional qualifications</t>
  </si>
  <si>
    <t>Export boost, SPS and touring artists, £bn</t>
  </si>
  <si>
    <t>Import boost, SPS, £bn</t>
  </si>
  <si>
    <t>Boost/total exports %</t>
  </si>
  <si>
    <t>Boost/total imports %</t>
  </si>
  <si>
    <t>Average boost to trade, %</t>
  </si>
  <si>
    <t>Productivity boost (long run), %</t>
  </si>
  <si>
    <t>Migration analysis, impact on GDP, 10 years</t>
  </si>
  <si>
    <t>EU to UK</t>
  </si>
  <si>
    <t>Benefit to UK economy per EU student, 2021/2, £</t>
  </si>
  <si>
    <t>Fees loss per existing EU student, £</t>
  </si>
  <si>
    <t>Benefit if students return to pre-Brexit levels, £</t>
  </si>
  <si>
    <t>Cost if students return to pre-Brexit levels, £</t>
  </si>
  <si>
    <t>Average yearl y rate of growth, 2000-2020,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</si>
</sst>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64" formatCode="[$€-2]\ #,##0;[Red]\-[$€-2]\ #,##0"/>
    <numFmt numFmtId="165" formatCode="&quot; &quot;* #,##0&quot; &quot;;&quot;-&quot;* #,##0&quot; &quot;;&quot; &quot;* &quot;-&quot;#&quot; &quot;;&quot; &quot;@&quot; &quot;"/>
    <numFmt numFmtId="166" formatCode="0.0"/>
    <numFmt numFmtId="167" formatCode="0.00000"/>
  </numFmts>
  <fonts count="6" x14ac:knownFonts="1">
    <font>
      <sz val="11"/>
      <color theme="1"/>
      <name val="Aptos Narrow"/>
      <family val="2"/>
      <scheme val="minor"/>
    </font>
    <font>
      <sz val="11"/>
      <color theme="1"/>
      <name val="Calibri"/>
      <family val="2"/>
    </font>
    <font>
      <sz val="11"/>
      <color theme="1"/>
      <name val="Aptos Narrow"/>
      <family val="2"/>
      <scheme val="minor"/>
    </font>
    <font>
      <b/>
      <sz val="11"/>
      <color theme="1"/>
      <name val="Aptos Narrow"/>
      <family val="2"/>
      <scheme val="minor"/>
    </font>
    <font>
      <sz val="10"/>
      <color rgb="FF171413"/>
      <name val="Arial"/>
      <family val="2"/>
    </font>
    <font>
      <sz val="8"/>
      <color theme="1"/>
      <name val="Calibri"/>
      <family val="2"/>
    </font>
  </fonts>
  <fills count="3">
    <fill>
      <patternFill patternType="none"/>
    </fill>
    <fill>
      <patternFill patternType="gray125"/>
    </fill>
    <fill>
      <patternFill patternType="solid">
        <fgColor rgb="FFFFFFFF"/>
        <bgColor indexed="64"/>
      </patternFill>
    </fill>
  </fills>
  <borders count="2">
    <border>
      <left/>
      <right/>
      <top/>
      <bottom/>
      <diagonal/>
    </border>
    <border>
      <left/>
      <right/>
      <top/>
      <bottom style="medium">
        <color rgb="FFEEEEEE"/>
      </bottom>
      <diagonal/>
    </border>
  </borders>
  <cellStyleXfs count="2">
    <xf numFmtId="0" fontId="0" fillId="0" borderId="0"/>
    <xf numFmtId="0" fontId="2" fillId="0" borderId="0"/>
  </cellStyleXfs>
  <cellXfs count="20">
    <xf numFmtId="0" fontId="0" fillId="0" borderId="0" xfId="0"/>
    <xf numFmtId="0" fontId="1" fillId="0" borderId="0" xfId="0" applyFont="1" applyAlignment="1">
      <alignment vertical="center"/>
    </xf>
    <xf numFmtId="164" fontId="1" fillId="0" borderId="0" xfId="0" applyNumberFormat="1" applyFont="1" applyAlignment="1">
      <alignment vertical="center"/>
    </xf>
    <xf numFmtId="6" fontId="1" fillId="0" borderId="0" xfId="0" applyNumberFormat="1" applyFont="1" applyAlignment="1">
      <alignment vertical="center"/>
    </xf>
    <xf numFmtId="0" fontId="3" fillId="0" borderId="0" xfId="0" applyFont="1"/>
    <xf numFmtId="2" fontId="0" fillId="0" borderId="0" xfId="0" applyNumberFormat="1"/>
    <xf numFmtId="3" fontId="0" fillId="0" borderId="0" xfId="0" applyNumberFormat="1"/>
    <xf numFmtId="3" fontId="4" fillId="2" borderId="1" xfId="0" applyNumberFormat="1" applyFont="1" applyFill="1" applyBorder="1" applyAlignment="1">
      <alignment horizontal="right" vertical="top"/>
    </xf>
    <xf numFmtId="3" fontId="3" fillId="0" borderId="0" xfId="0" applyNumberFormat="1" applyFont="1"/>
    <xf numFmtId="0" fontId="3" fillId="0" borderId="0" xfId="0" quotePrefix="1" applyFont="1"/>
    <xf numFmtId="165" fontId="0" fillId="0" borderId="0" xfId="0" applyNumberFormat="1"/>
    <xf numFmtId="3" fontId="2" fillId="0" borderId="0" xfId="1" applyNumberFormat="1"/>
    <xf numFmtId="0" fontId="2" fillId="0" borderId="0" xfId="1"/>
    <xf numFmtId="0" fontId="3" fillId="0" borderId="0" xfId="0" applyFont="1" applyAlignment="1">
      <alignment horizontal="right"/>
    </xf>
    <xf numFmtId="165" fontId="0" fillId="0" borderId="0" xfId="0" applyNumberFormat="1" applyAlignment="1">
      <alignment horizontal="right"/>
    </xf>
    <xf numFmtId="166" fontId="0" fillId="0" borderId="0" xfId="0" applyNumberFormat="1"/>
    <xf numFmtId="0" fontId="5" fillId="0" borderId="0" xfId="0" applyFont="1" applyAlignment="1">
      <alignment vertical="center"/>
    </xf>
    <xf numFmtId="2" fontId="3" fillId="0" borderId="0" xfId="0" applyNumberFormat="1" applyFont="1"/>
    <xf numFmtId="167" fontId="0" fillId="0" borderId="0" xfId="0" applyNumberFormat="1"/>
    <xf numFmtId="0" fontId="0" fillId="0" borderId="0" xfId="1" applyFont="1"/>
  </cellXfs>
  <cellStyles count="2">
    <cellStyle name="Normal" xfId="0" builtinId="0"/>
    <cellStyle name="Normal 2" xfId="1" xr:uid="{CC54AFBD-7EE6-4927-B81C-AB318EC8A7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Brexit</a:t>
            </a:r>
          </a:p>
        </c:rich>
      </c:tx>
      <c:layout>
        <c:manualLayout>
          <c:xMode val="edge"/>
          <c:yMode val="edge"/>
          <c:x val="0.20074300087489066"/>
          <c:y val="4.629629629629629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2"/>
            <c:invertIfNegative val="0"/>
            <c:bubble3D val="0"/>
            <c:spPr>
              <a:solidFill>
                <a:srgbClr val="C00000"/>
              </a:solidFill>
              <a:ln>
                <a:noFill/>
              </a:ln>
              <a:effectLst/>
            </c:spPr>
            <c:extLst>
              <c:ext xmlns:c16="http://schemas.microsoft.com/office/drawing/2014/chart" uri="{C3380CC4-5D6E-409C-BE32-E72D297353CC}">
                <c16:uniqueId val="{00000001-73D6-45E7-ACDD-FF95D98167DB}"/>
              </c:ext>
            </c:extLst>
          </c:dPt>
          <c:dPt>
            <c:idx val="3"/>
            <c:invertIfNegative val="0"/>
            <c:bubble3D val="0"/>
            <c:spPr>
              <a:solidFill>
                <a:srgbClr val="C00000"/>
              </a:solidFill>
              <a:ln>
                <a:noFill/>
              </a:ln>
              <a:effectLst/>
            </c:spPr>
            <c:extLst>
              <c:ext xmlns:c16="http://schemas.microsoft.com/office/drawing/2014/chart" uri="{C3380CC4-5D6E-409C-BE32-E72D297353CC}">
                <c16:uniqueId val="{00000003-73D6-45E7-ACDD-FF95D98167DB}"/>
              </c:ext>
            </c:extLst>
          </c:dPt>
          <c:dPt>
            <c:idx val="4"/>
            <c:invertIfNegative val="0"/>
            <c:bubble3D val="0"/>
            <c:spPr>
              <a:solidFill>
                <a:schemeClr val="accent1"/>
              </a:solidFill>
              <a:ln>
                <a:solidFill>
                  <a:srgbClr val="C00000"/>
                </a:solidFill>
              </a:ln>
              <a:effectLst/>
            </c:spPr>
            <c:extLst>
              <c:ext xmlns:c16="http://schemas.microsoft.com/office/drawing/2014/chart" uri="{C3380CC4-5D6E-409C-BE32-E72D297353CC}">
                <c16:uniqueId val="{00000009-73D6-45E7-ACDD-FF95D98167DB}"/>
              </c:ext>
            </c:extLst>
          </c:dPt>
          <c:dPt>
            <c:idx val="5"/>
            <c:invertIfNegative val="0"/>
            <c:bubble3D val="0"/>
            <c:spPr>
              <a:solidFill>
                <a:srgbClr val="C00000"/>
              </a:solidFill>
              <a:ln>
                <a:noFill/>
              </a:ln>
              <a:effectLst/>
            </c:spPr>
            <c:extLst>
              <c:ext xmlns:c16="http://schemas.microsoft.com/office/drawing/2014/chart" uri="{C3380CC4-5D6E-409C-BE32-E72D297353CC}">
                <c16:uniqueId val="{00000005-73D6-45E7-ACDD-FF95D98167DB}"/>
              </c:ext>
            </c:extLst>
          </c:dPt>
          <c:dPt>
            <c:idx val="6"/>
            <c:invertIfNegative val="0"/>
            <c:bubble3D val="0"/>
            <c:spPr>
              <a:solidFill>
                <a:srgbClr val="C00000"/>
              </a:solidFill>
              <a:ln>
                <a:noFill/>
              </a:ln>
              <a:effectLst/>
            </c:spPr>
            <c:extLst>
              <c:ext xmlns:c16="http://schemas.microsoft.com/office/drawing/2014/chart" uri="{C3380CC4-5D6E-409C-BE32-E72D297353CC}">
                <c16:uniqueId val="{00000007-73D6-45E7-ACDD-FF95D98167D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'GDP analysis'!$E$4:$E$10</c:f>
              <c:strCache>
                <c:ptCount val="7"/>
                <c:pt idx="0">
                  <c:v>OBR</c:v>
                </c:pt>
                <c:pt idx="1">
                  <c:v>Centre for European Reform</c:v>
                </c:pt>
                <c:pt idx="2">
                  <c:v>Agrifood + artists</c:v>
                </c:pt>
                <c:pt idx="3">
                  <c:v>EU students</c:v>
                </c:pt>
                <c:pt idx="4">
                  <c:v>Professional qualifications</c:v>
                </c:pt>
                <c:pt idx="5">
                  <c:v>Youth mobility (low)</c:v>
                </c:pt>
                <c:pt idx="6">
                  <c:v>Youth mobility (high)</c:v>
                </c:pt>
              </c:strCache>
            </c:strRef>
          </c:cat>
          <c:val>
            <c:numRef>
              <c:f>'GDP analysis'!$F$4:$F$10</c:f>
              <c:numCache>
                <c:formatCode>General</c:formatCode>
                <c:ptCount val="7"/>
                <c:pt idx="0">
                  <c:v>-4</c:v>
                </c:pt>
                <c:pt idx="1">
                  <c:v>-5</c:v>
                </c:pt>
                <c:pt idx="2" formatCode="0.00">
                  <c:v>8.6057944728175254E-2</c:v>
                </c:pt>
                <c:pt idx="3" formatCode="0.00">
                  <c:v>0.08</c:v>
                </c:pt>
                <c:pt idx="4" formatCode="0.00">
                  <c:v>6.7190306777050068E-2</c:v>
                </c:pt>
                <c:pt idx="5" formatCode="0.00">
                  <c:v>3.9006845211801533E-2</c:v>
                </c:pt>
                <c:pt idx="6" formatCode="0.00">
                  <c:v>0.45241844046967117</c:v>
                </c:pt>
              </c:numCache>
            </c:numRef>
          </c:val>
          <c:extLst>
            <c:ext xmlns:c16="http://schemas.microsoft.com/office/drawing/2014/chart" uri="{C3380CC4-5D6E-409C-BE32-E72D297353CC}">
              <c16:uniqueId val="{00000008-73D6-45E7-ACDD-FF95D98167DB}"/>
            </c:ext>
          </c:extLst>
        </c:ser>
        <c:dLbls>
          <c:showLegendKey val="0"/>
          <c:showVal val="0"/>
          <c:showCatName val="0"/>
          <c:showSerName val="0"/>
          <c:showPercent val="0"/>
          <c:showBubbleSize val="0"/>
        </c:dLbls>
        <c:gapWidth val="219"/>
        <c:overlap val="-27"/>
        <c:axId val="1394861008"/>
        <c:axId val="1394851888"/>
      </c:barChart>
      <c:catAx>
        <c:axId val="139486100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94851888"/>
        <c:crosses val="autoZero"/>
        <c:auto val="1"/>
        <c:lblAlgn val="ctr"/>
        <c:lblOffset val="100"/>
        <c:noMultiLvlLbl val="0"/>
      </c:catAx>
      <c:valAx>
        <c:axId val="13948518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t>
                </a:r>
              </a:p>
            </c:rich>
          </c:tx>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94861008"/>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180974</xdr:colOff>
      <xdr:row>3</xdr:row>
      <xdr:rowOff>0</xdr:rowOff>
    </xdr:from>
    <xdr:to>
      <xdr:col>15</xdr:col>
      <xdr:colOff>126999</xdr:colOff>
      <xdr:row>19</xdr:row>
      <xdr:rowOff>127000</xdr:rowOff>
    </xdr:to>
    <xdr:graphicFrame macro="">
      <xdr:nvGraphicFramePr>
        <xdr:cNvPr id="2" name="Chart 2">
          <a:extLst>
            <a:ext uri="{FF2B5EF4-FFF2-40B4-BE49-F238E27FC236}">
              <a16:creationId xmlns:a16="http://schemas.microsoft.com/office/drawing/2014/main" id="{E24005D9-86E6-402D-9D12-BCDBB7BC5B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0.601</cdr:x>
      <cdr:y>0.03398</cdr:y>
    </cdr:from>
    <cdr:to>
      <cdr:x>0.74267</cdr:x>
      <cdr:y>0.15203</cdr:y>
    </cdr:to>
    <cdr:sp macro="" textlink="">
      <cdr:nvSpPr>
        <cdr:cNvPr id="2" name="TextBox 1">
          <a:extLst xmlns:a="http://schemas.openxmlformats.org/drawingml/2006/main">
            <a:ext uri="{FF2B5EF4-FFF2-40B4-BE49-F238E27FC236}">
              <a16:creationId xmlns:a16="http://schemas.microsoft.com/office/drawing/2014/main" id="{E33DA3BA-AC1D-19BA-ACAF-5117A2FD4016}"/>
            </a:ext>
          </a:extLst>
        </cdr:cNvPr>
        <cdr:cNvSpPr txBox="1"/>
      </cdr:nvSpPr>
      <cdr:spPr>
        <a:xfrm xmlns:a="http://schemas.openxmlformats.org/drawingml/2006/main">
          <a:off x="3264862" y="104429"/>
          <a:ext cx="769612" cy="36281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en-US" sz="1400" b="0" i="0" baseline="0">
              <a:solidFill>
                <a:schemeClr val="bg2">
                  <a:lumMod val="25000"/>
                </a:schemeClr>
              </a:solidFill>
              <a:effectLst/>
              <a:latin typeface="+mn-lt"/>
              <a:ea typeface="+mn-ea"/>
              <a:cs typeface="+mn-cs"/>
            </a:rPr>
            <a:t>Reset</a:t>
          </a:r>
          <a:endParaRPr lang="en-GB" sz="1400">
            <a:solidFill>
              <a:schemeClr val="bg2">
                <a:lumMod val="25000"/>
              </a:schemeClr>
            </a:solidFill>
            <a:effectLst/>
          </a:endParaRPr>
        </a:p>
        <a:p xmlns:a="http://schemas.openxmlformats.org/drawingml/2006/main">
          <a:endParaRPr lang="en-GB" sz="1100" kern="1200">
            <a:solidFill>
              <a:schemeClr val="bg2">
                <a:lumMod val="25000"/>
              </a:schemeClr>
            </a:solidFill>
          </a:endParaRPr>
        </a:p>
      </cdr:txBody>
    </cdr:sp>
  </cdr:relSizeAnchor>
  <cdr:relSizeAnchor xmlns:cdr="http://schemas.openxmlformats.org/drawingml/2006/chartDrawing">
    <cdr:from>
      <cdr:x>0.35116</cdr:x>
      <cdr:y>0.02902</cdr:y>
    </cdr:from>
    <cdr:to>
      <cdr:x>0.35255</cdr:x>
      <cdr:y>0.96189</cdr:y>
    </cdr:to>
    <cdr:cxnSp macro="">
      <cdr:nvCxnSpPr>
        <cdr:cNvPr id="4" name="Straight Connector 3">
          <a:extLst xmlns:a="http://schemas.openxmlformats.org/drawingml/2006/main">
            <a:ext uri="{FF2B5EF4-FFF2-40B4-BE49-F238E27FC236}">
              <a16:creationId xmlns:a16="http://schemas.microsoft.com/office/drawing/2014/main" id="{316DC4BA-DD49-328F-829D-29D6DC0492C9}"/>
            </a:ext>
          </a:extLst>
        </cdr:cNvPr>
        <cdr:cNvCxnSpPr/>
      </cdr:nvCxnSpPr>
      <cdr:spPr>
        <a:xfrm xmlns:a="http://schemas.openxmlformats.org/drawingml/2006/main" flipH="1" flipV="1">
          <a:off x="1907671" y="89188"/>
          <a:ext cx="7551" cy="2867083"/>
        </a:xfrm>
        <a:prstGeom xmlns:a="http://schemas.openxmlformats.org/drawingml/2006/main" prst="line">
          <a:avLst/>
        </a:prstGeom>
        <a:ln xmlns:a="http://schemas.openxmlformats.org/drawingml/2006/main" w="9525">
          <a:solidFill>
            <a:schemeClr val="bg2">
              <a:lumMod val="50000"/>
            </a:schemeClr>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hyperlink" Target="https://ec.europa.eu/eurostat/databrowser/view/LFSA_EGAN/default/table?lang=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FAF39-A3A8-4E16-8BFF-5B5B9975D102}">
  <dimension ref="A1:P34"/>
  <sheetViews>
    <sheetView tabSelected="1" topLeftCell="B1" workbookViewId="0">
      <selection activeCell="B29" sqref="B29:B31"/>
    </sheetView>
  </sheetViews>
  <sheetFormatPr defaultRowHeight="14.5" x14ac:dyDescent="0.35"/>
  <cols>
    <col min="1" max="1" width="48" customWidth="1"/>
    <col min="2" max="2" width="11.81640625" bestFit="1" customWidth="1"/>
    <col min="4" max="4" width="11.81640625" bestFit="1" customWidth="1"/>
    <col min="5" max="5" width="25.1796875" customWidth="1"/>
  </cols>
  <sheetData>
    <row r="1" spans="1:7" x14ac:dyDescent="0.35">
      <c r="A1" s="4" t="s">
        <v>421</v>
      </c>
      <c r="E1" t="s">
        <v>422</v>
      </c>
      <c r="F1" s="1" t="s">
        <v>423</v>
      </c>
    </row>
    <row r="2" spans="1:7" x14ac:dyDescent="0.35">
      <c r="E2" t="s">
        <v>424</v>
      </c>
      <c r="F2" s="16"/>
    </row>
    <row r="3" spans="1:7" x14ac:dyDescent="0.35">
      <c r="A3" t="s">
        <v>440</v>
      </c>
      <c r="B3" s="15">
        <f>4/15</f>
        <v>0.26666666666666666</v>
      </c>
    </row>
    <row r="4" spans="1:7" x14ac:dyDescent="0.35">
      <c r="E4" t="s">
        <v>425</v>
      </c>
      <c r="F4">
        <v>-4</v>
      </c>
    </row>
    <row r="5" spans="1:7" x14ac:dyDescent="0.35">
      <c r="A5" t="s">
        <v>453</v>
      </c>
      <c r="B5">
        <v>3.1</v>
      </c>
      <c r="E5" t="s">
        <v>426</v>
      </c>
      <c r="F5">
        <v>-5</v>
      </c>
    </row>
    <row r="6" spans="1:7" x14ac:dyDescent="0.35">
      <c r="A6" t="s">
        <v>441</v>
      </c>
      <c r="B6">
        <v>861</v>
      </c>
      <c r="E6" t="s">
        <v>427</v>
      </c>
      <c r="F6" s="5">
        <f>B14</f>
        <v>8.6057944728175254E-2</v>
      </c>
    </row>
    <row r="7" spans="1:7" x14ac:dyDescent="0.35">
      <c r="A7" t="s">
        <v>455</v>
      </c>
      <c r="B7" s="15">
        <f>B5/B6*100</f>
        <v>0.3600464576074332</v>
      </c>
      <c r="E7" t="s">
        <v>428</v>
      </c>
      <c r="F7" s="5">
        <f>B34</f>
        <v>0.08</v>
      </c>
    </row>
    <row r="8" spans="1:7" x14ac:dyDescent="0.35">
      <c r="E8" t="s">
        <v>429</v>
      </c>
      <c r="F8" s="5">
        <f>B29</f>
        <v>6.7190306777050068E-2</v>
      </c>
      <c r="G8" s="5"/>
    </row>
    <row r="9" spans="1:7" x14ac:dyDescent="0.35">
      <c r="A9" t="s">
        <v>454</v>
      </c>
      <c r="B9" s="15">
        <v>2.5</v>
      </c>
      <c r="E9" t="s">
        <v>450</v>
      </c>
      <c r="F9" s="5">
        <f>B30</f>
        <v>3.9006845211801533E-2</v>
      </c>
    </row>
    <row r="10" spans="1:7" x14ac:dyDescent="0.35">
      <c r="A10" t="s">
        <v>442</v>
      </c>
      <c r="B10">
        <v>876</v>
      </c>
      <c r="E10" t="s">
        <v>451</v>
      </c>
      <c r="F10" s="5">
        <f>B31</f>
        <v>0.45241844046967117</v>
      </c>
    </row>
    <row r="11" spans="1:7" x14ac:dyDescent="0.35">
      <c r="A11" t="s">
        <v>456</v>
      </c>
      <c r="B11" s="15">
        <f>B9/B10*100</f>
        <v>0.28538812785388123</v>
      </c>
      <c r="E11" t="s">
        <v>448</v>
      </c>
      <c r="F11" s="15">
        <f>SUM(F6:F9)</f>
        <v>0.27225509671702686</v>
      </c>
    </row>
    <row r="12" spans="1:7" x14ac:dyDescent="0.35">
      <c r="E12" t="s">
        <v>449</v>
      </c>
      <c r="F12" s="5">
        <f>SUM(F6:F8,F10)</f>
        <v>0.68566669197489649</v>
      </c>
    </row>
    <row r="13" spans="1:7" x14ac:dyDescent="0.35">
      <c r="A13" t="s">
        <v>457</v>
      </c>
      <c r="B13" s="15">
        <f>AVERAGE(B11,B7)</f>
        <v>0.32271729273065719</v>
      </c>
    </row>
    <row r="14" spans="1:7" x14ac:dyDescent="0.35">
      <c r="A14" t="s">
        <v>458</v>
      </c>
      <c r="B14" s="15">
        <f>B13*B3</f>
        <v>8.6057944728175254E-2</v>
      </c>
    </row>
    <row r="15" spans="1:7" x14ac:dyDescent="0.35">
      <c r="D15" s="18"/>
    </row>
    <row r="16" spans="1:7" x14ac:dyDescent="0.35">
      <c r="A16" s="4" t="s">
        <v>430</v>
      </c>
    </row>
    <row r="18" spans="1:16" x14ac:dyDescent="0.35">
      <c r="A18" t="s">
        <v>443</v>
      </c>
      <c r="B18" s="5">
        <f>1000000/1.5</f>
        <v>666666.66666666663</v>
      </c>
    </row>
    <row r="20" spans="1:16" x14ac:dyDescent="0.35">
      <c r="A20" t="s">
        <v>431</v>
      </c>
      <c r="B20">
        <v>4478</v>
      </c>
    </row>
    <row r="21" spans="1:16" x14ac:dyDescent="0.35">
      <c r="A21" t="s">
        <v>432</v>
      </c>
      <c r="B21" s="5">
        <f>B20/B18</f>
        <v>6.7170000000000007E-3</v>
      </c>
    </row>
    <row r="22" spans="1:16" x14ac:dyDescent="0.35">
      <c r="E22" s="4" t="s">
        <v>459</v>
      </c>
    </row>
    <row r="23" spans="1:16" x14ac:dyDescent="0.35">
      <c r="A23" t="s">
        <v>433</v>
      </c>
      <c r="B23">
        <f>26000/10</f>
        <v>2600</v>
      </c>
      <c r="F23" s="13" t="s">
        <v>357</v>
      </c>
      <c r="G23" s="13">
        <v>1</v>
      </c>
      <c r="H23" s="13">
        <v>2</v>
      </c>
      <c r="I23" s="13">
        <v>3</v>
      </c>
      <c r="J23" s="13">
        <v>4</v>
      </c>
      <c r="K23" s="13">
        <v>5</v>
      </c>
      <c r="L23" s="13">
        <v>6</v>
      </c>
      <c r="M23" s="13">
        <v>7</v>
      </c>
      <c r="N23" s="13">
        <v>8</v>
      </c>
      <c r="O23" s="13">
        <v>9</v>
      </c>
      <c r="P23" s="13">
        <v>10</v>
      </c>
    </row>
    <row r="24" spans="1:16" x14ac:dyDescent="0.35">
      <c r="A24" t="s">
        <v>432</v>
      </c>
      <c r="B24" s="5">
        <f>B23/B18</f>
        <v>3.9000000000000003E-3</v>
      </c>
      <c r="E24" t="s">
        <v>435</v>
      </c>
      <c r="F24">
        <f>100</f>
        <v>100</v>
      </c>
      <c r="G24" s="5">
        <f t="shared" ref="G24:P24" si="0">F24*(1+($B21/100))</f>
        <v>100.00671699999999</v>
      </c>
      <c r="H24" s="5">
        <f t="shared" si="0"/>
        <v>100.01343445118087</v>
      </c>
      <c r="I24" s="5">
        <f t="shared" si="0"/>
        <v>100.02015235357294</v>
      </c>
      <c r="J24" s="5">
        <f t="shared" si="0"/>
        <v>100.02687070720651</v>
      </c>
      <c r="K24" s="5">
        <f t="shared" si="0"/>
        <v>100.0335895121119</v>
      </c>
      <c r="L24" s="5">
        <f t="shared" si="0"/>
        <v>100.04030876831942</v>
      </c>
      <c r="M24" s="5">
        <f t="shared" si="0"/>
        <v>100.04702847585938</v>
      </c>
      <c r="N24" s="5">
        <f t="shared" si="0"/>
        <v>100.05374863476209</v>
      </c>
      <c r="O24" s="5">
        <f t="shared" si="0"/>
        <v>100.06046924505787</v>
      </c>
      <c r="P24" s="5">
        <f t="shared" si="0"/>
        <v>100.06719030677705</v>
      </c>
    </row>
    <row r="25" spans="1:16" x14ac:dyDescent="0.35">
      <c r="E25" t="s">
        <v>436</v>
      </c>
      <c r="F25">
        <f>100</f>
        <v>100</v>
      </c>
      <c r="G25" s="5">
        <f t="shared" ref="G25:P25" si="1">F25*(1+($B24/100))</f>
        <v>100.00389999999999</v>
      </c>
      <c r="H25" s="5">
        <f t="shared" si="1"/>
        <v>100.00780015209997</v>
      </c>
      <c r="I25" s="5">
        <f t="shared" si="1"/>
        <v>100.0117004563059</v>
      </c>
      <c r="J25" s="5">
        <f t="shared" si="1"/>
        <v>100.01560091262368</v>
      </c>
      <c r="K25" s="5">
        <f t="shared" si="1"/>
        <v>100.01950152105927</v>
      </c>
      <c r="L25" s="5">
        <f t="shared" si="1"/>
        <v>100.02340228161859</v>
      </c>
      <c r="M25" s="5">
        <f t="shared" si="1"/>
        <v>100.02730319430756</v>
      </c>
      <c r="N25" s="5">
        <f t="shared" si="1"/>
        <v>100.03120425913214</v>
      </c>
      <c r="O25" s="5">
        <f t="shared" si="1"/>
        <v>100.03510547609824</v>
      </c>
      <c r="P25" s="5">
        <f t="shared" si="1"/>
        <v>100.0390068452118</v>
      </c>
    </row>
    <row r="26" spans="1:16" x14ac:dyDescent="0.35">
      <c r="A26" t="s">
        <v>434</v>
      </c>
      <c r="B26">
        <v>30100</v>
      </c>
      <c r="E26" t="s">
        <v>437</v>
      </c>
      <c r="F26">
        <f>100</f>
        <v>100</v>
      </c>
      <c r="G26" s="5">
        <f t="shared" ref="G26:P26" si="2">F26*(1+($B27/100))</f>
        <v>100.04515000000001</v>
      </c>
      <c r="H26" s="5">
        <f t="shared" si="2"/>
        <v>100.09032038522501</v>
      </c>
      <c r="I26" s="5">
        <f t="shared" si="2"/>
        <v>100.13551116487895</v>
      </c>
      <c r="J26" s="5">
        <f t="shared" si="2"/>
        <v>100.18072234816989</v>
      </c>
      <c r="K26" s="5">
        <f t="shared" si="2"/>
        <v>100.22595394431009</v>
      </c>
      <c r="L26" s="5">
        <f t="shared" si="2"/>
        <v>100.27120596251595</v>
      </c>
      <c r="M26" s="5">
        <f t="shared" si="2"/>
        <v>100.31647841200802</v>
      </c>
      <c r="N26" s="5">
        <f t="shared" si="2"/>
        <v>100.36177130201105</v>
      </c>
      <c r="O26" s="5">
        <f t="shared" si="2"/>
        <v>100.40708464175391</v>
      </c>
      <c r="P26" s="5">
        <f t="shared" si="2"/>
        <v>100.45241844046967</v>
      </c>
    </row>
    <row r="27" spans="1:16" x14ac:dyDescent="0.35">
      <c r="A27" t="s">
        <v>432</v>
      </c>
      <c r="B27" s="5">
        <f>B26/B18</f>
        <v>4.5150000000000003E-2</v>
      </c>
    </row>
    <row r="29" spans="1:16" x14ac:dyDescent="0.35">
      <c r="A29" t="s">
        <v>452</v>
      </c>
      <c r="B29" s="5">
        <f>P24-100</f>
        <v>6.7190306777050068E-2</v>
      </c>
    </row>
    <row r="30" spans="1:16" x14ac:dyDescent="0.35">
      <c r="A30" t="s">
        <v>446</v>
      </c>
      <c r="B30" s="5">
        <f t="shared" ref="B30:B31" si="3">P25-100</f>
        <v>3.9006845211801533E-2</v>
      </c>
    </row>
    <row r="31" spans="1:16" x14ac:dyDescent="0.35">
      <c r="A31" t="s">
        <v>447</v>
      </c>
      <c r="B31" s="5">
        <f t="shared" si="3"/>
        <v>0.45241844046967117</v>
      </c>
    </row>
    <row r="33" spans="1:2" x14ac:dyDescent="0.35">
      <c r="A33" s="4" t="s">
        <v>438</v>
      </c>
    </row>
    <row r="34" spans="1:2" x14ac:dyDescent="0.35">
      <c r="A34" t="s">
        <v>439</v>
      </c>
      <c r="B34">
        <v>0.08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59E8C-5A16-4B24-908E-B5854B5D32B7}">
  <dimension ref="A1:B20"/>
  <sheetViews>
    <sheetView topLeftCell="A10" workbookViewId="0">
      <selection activeCell="A21" sqref="A21"/>
    </sheetView>
  </sheetViews>
  <sheetFormatPr defaultRowHeight="14.5" x14ac:dyDescent="0.35"/>
  <cols>
    <col min="1" max="1" width="32.1796875" customWidth="1"/>
    <col min="2" max="2" width="9.26953125" bestFit="1" customWidth="1"/>
  </cols>
  <sheetData>
    <row r="1" spans="1:2" x14ac:dyDescent="0.35">
      <c r="A1" s="4" t="s">
        <v>6</v>
      </c>
    </row>
    <row r="2" spans="1:2" x14ac:dyDescent="0.35">
      <c r="A2" t="s">
        <v>9</v>
      </c>
    </row>
    <row r="3" spans="1:2" x14ac:dyDescent="0.35">
      <c r="A3" t="s">
        <v>7</v>
      </c>
    </row>
    <row r="4" spans="1:2" x14ac:dyDescent="0.35">
      <c r="A4" t="s">
        <v>8</v>
      </c>
    </row>
    <row r="6" spans="1:2" x14ac:dyDescent="0.35">
      <c r="A6">
        <v>2023</v>
      </c>
      <c r="B6" t="s">
        <v>31</v>
      </c>
    </row>
    <row r="7" spans="1:2" x14ac:dyDescent="0.35">
      <c r="A7" s="1" t="s">
        <v>10</v>
      </c>
      <c r="B7" s="2">
        <v>15454</v>
      </c>
    </row>
    <row r="8" spans="1:2" x14ac:dyDescent="0.35">
      <c r="A8" s="1" t="s">
        <v>1</v>
      </c>
      <c r="B8" s="2">
        <v>51266</v>
      </c>
    </row>
    <row r="10" spans="1:2" x14ac:dyDescent="0.35">
      <c r="A10" t="s">
        <v>11</v>
      </c>
    </row>
    <row r="11" spans="1:2" x14ac:dyDescent="0.35">
      <c r="A11" t="s">
        <v>2</v>
      </c>
      <c r="B11">
        <v>0.22500000000000001</v>
      </c>
    </row>
    <row r="12" spans="1:2" x14ac:dyDescent="0.35">
      <c r="A12" t="s">
        <v>0</v>
      </c>
      <c r="B12">
        <v>5.6000000000000001E-2</v>
      </c>
    </row>
    <row r="14" spans="1:2" x14ac:dyDescent="0.35">
      <c r="A14" t="s">
        <v>3</v>
      </c>
      <c r="B14" s="2">
        <f>B7*B11</f>
        <v>3477.15</v>
      </c>
    </row>
    <row r="15" spans="1:2" x14ac:dyDescent="0.35">
      <c r="A15" t="s">
        <v>4</v>
      </c>
      <c r="B15" s="2">
        <f>B8*B12</f>
        <v>2870.8960000000002</v>
      </c>
    </row>
    <row r="17" spans="1:2" x14ac:dyDescent="0.35">
      <c r="A17" t="s">
        <v>5</v>
      </c>
      <c r="B17">
        <v>1.1499999999999999</v>
      </c>
    </row>
    <row r="19" spans="1:2" x14ac:dyDescent="0.35">
      <c r="A19" t="s">
        <v>32</v>
      </c>
      <c r="B19" s="3">
        <f>B14/B17</f>
        <v>3023.6086956521744</v>
      </c>
    </row>
    <row r="20" spans="1:2" x14ac:dyDescent="0.35">
      <c r="A20" t="s">
        <v>33</v>
      </c>
      <c r="B20" s="3">
        <f>B15/B17</f>
        <v>2496.4313043478264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459A1-EF7C-44B3-9661-65EE7159A147}">
  <dimension ref="A1:K21"/>
  <sheetViews>
    <sheetView topLeftCell="A13" workbookViewId="0">
      <selection activeCell="B15" sqref="B15"/>
    </sheetView>
  </sheetViews>
  <sheetFormatPr defaultRowHeight="14.5" x14ac:dyDescent="0.35"/>
  <cols>
    <col min="1" max="1" width="52.6328125" customWidth="1"/>
  </cols>
  <sheetData>
    <row r="1" spans="1:11" x14ac:dyDescent="0.35">
      <c r="A1" s="4" t="s">
        <v>27</v>
      </c>
    </row>
    <row r="2" spans="1:11" x14ac:dyDescent="0.35">
      <c r="A2" t="s">
        <v>19</v>
      </c>
    </row>
    <row r="3" spans="1:11" x14ac:dyDescent="0.35">
      <c r="A3" t="s">
        <v>20</v>
      </c>
    </row>
    <row r="4" spans="1:11" x14ac:dyDescent="0.35">
      <c r="A4" t="s">
        <v>21</v>
      </c>
    </row>
    <row r="6" spans="1:11" x14ac:dyDescent="0.35">
      <c r="A6" s="4" t="s">
        <v>28</v>
      </c>
      <c r="E6">
        <v>2016</v>
      </c>
      <c r="F6">
        <v>2017</v>
      </c>
      <c r="G6">
        <v>2018</v>
      </c>
      <c r="H6">
        <v>2019</v>
      </c>
      <c r="I6">
        <v>2020</v>
      </c>
      <c r="J6">
        <v>2021</v>
      </c>
      <c r="K6">
        <v>2022</v>
      </c>
    </row>
    <row r="7" spans="1:11" x14ac:dyDescent="0.35">
      <c r="A7" t="s">
        <v>12</v>
      </c>
      <c r="B7" t="s">
        <v>13</v>
      </c>
      <c r="C7" t="s">
        <v>14</v>
      </c>
      <c r="D7" t="s">
        <v>15</v>
      </c>
      <c r="E7">
        <v>1148</v>
      </c>
      <c r="F7">
        <v>1168</v>
      </c>
      <c r="G7">
        <v>1477</v>
      </c>
      <c r="H7">
        <v>1401</v>
      </c>
      <c r="I7">
        <v>465</v>
      </c>
      <c r="J7">
        <v>622</v>
      </c>
      <c r="K7">
        <v>957</v>
      </c>
    </row>
    <row r="8" spans="1:11" x14ac:dyDescent="0.35">
      <c r="A8" t="s">
        <v>16</v>
      </c>
      <c r="B8" t="s">
        <v>13</v>
      </c>
      <c r="C8" t="s">
        <v>14</v>
      </c>
      <c r="D8" t="s">
        <v>15</v>
      </c>
      <c r="E8">
        <v>1577</v>
      </c>
      <c r="F8">
        <v>1800</v>
      </c>
      <c r="G8">
        <v>2263</v>
      </c>
      <c r="H8">
        <v>2177</v>
      </c>
      <c r="I8">
        <v>808</v>
      </c>
      <c r="J8">
        <v>1217</v>
      </c>
      <c r="K8">
        <v>1730</v>
      </c>
    </row>
    <row r="9" spans="1:11" x14ac:dyDescent="0.35">
      <c r="A9" t="s">
        <v>26</v>
      </c>
      <c r="E9" s="5">
        <f>E7/E8</f>
        <v>0.7279644895370958</v>
      </c>
      <c r="F9" s="5">
        <f t="shared" ref="F9:K9" si="0">F7/F8</f>
        <v>0.64888888888888885</v>
      </c>
      <c r="G9" s="5">
        <f t="shared" si="0"/>
        <v>0.65267344233318603</v>
      </c>
      <c r="H9" s="5">
        <f t="shared" si="0"/>
        <v>0.64354616444648594</v>
      </c>
      <c r="I9" s="5">
        <f t="shared" si="0"/>
        <v>0.57549504950495045</v>
      </c>
      <c r="J9" s="5">
        <f t="shared" si="0"/>
        <v>0.51109285127362369</v>
      </c>
      <c r="K9" s="5">
        <f t="shared" si="0"/>
        <v>0.55317919075144506</v>
      </c>
    </row>
    <row r="11" spans="1:11" x14ac:dyDescent="0.35">
      <c r="A11" t="s">
        <v>22</v>
      </c>
      <c r="B11" s="5">
        <f>AVERAGE(E9:H9)</f>
        <v>0.66826824630141413</v>
      </c>
    </row>
    <row r="12" spans="1:11" x14ac:dyDescent="0.35">
      <c r="A12" t="s">
        <v>23</v>
      </c>
      <c r="B12" s="5">
        <f>K9</f>
        <v>0.55317919075144506</v>
      </c>
    </row>
    <row r="13" spans="1:11" x14ac:dyDescent="0.35">
      <c r="A13" t="s">
        <v>24</v>
      </c>
      <c r="B13" s="5">
        <f>B11-B12</f>
        <v>0.11508905554996907</v>
      </c>
    </row>
    <row r="14" spans="1:11" x14ac:dyDescent="0.35">
      <c r="A14" t="s">
        <v>30</v>
      </c>
      <c r="B14" s="5">
        <f>(K7*(1+B13))-K7</f>
        <v>110.14022616132047</v>
      </c>
    </row>
    <row r="16" spans="1:11" x14ac:dyDescent="0.35">
      <c r="A16" s="4" t="s">
        <v>29</v>
      </c>
    </row>
    <row r="17" spans="1:11" x14ac:dyDescent="0.35">
      <c r="E17">
        <v>2016</v>
      </c>
      <c r="F17">
        <v>2017</v>
      </c>
      <c r="G17">
        <v>2018</v>
      </c>
      <c r="H17">
        <v>2019</v>
      </c>
      <c r="I17">
        <v>2020</v>
      </c>
      <c r="J17">
        <v>2021</v>
      </c>
      <c r="K17">
        <v>2022</v>
      </c>
    </row>
    <row r="18" spans="1:11" x14ac:dyDescent="0.35">
      <c r="A18" t="s">
        <v>12</v>
      </c>
      <c r="B18" t="s">
        <v>13</v>
      </c>
      <c r="C18" t="s">
        <v>18</v>
      </c>
      <c r="D18" t="s">
        <v>15</v>
      </c>
      <c r="E18">
        <v>15</v>
      </c>
      <c r="F18">
        <v>41</v>
      </c>
      <c r="G18">
        <v>36</v>
      </c>
      <c r="H18">
        <v>31</v>
      </c>
      <c r="I18">
        <v>10</v>
      </c>
      <c r="J18">
        <v>84</v>
      </c>
      <c r="K18">
        <v>30</v>
      </c>
    </row>
    <row r="19" spans="1:11" x14ac:dyDescent="0.35">
      <c r="A19" t="s">
        <v>16</v>
      </c>
      <c r="B19" t="s">
        <v>13</v>
      </c>
      <c r="C19" t="s">
        <v>18</v>
      </c>
      <c r="D19" t="s">
        <v>15</v>
      </c>
      <c r="E19">
        <v>37</v>
      </c>
      <c r="F19">
        <v>50</v>
      </c>
      <c r="G19">
        <v>50</v>
      </c>
      <c r="H19">
        <v>47</v>
      </c>
      <c r="I19">
        <v>48</v>
      </c>
      <c r="J19">
        <v>43</v>
      </c>
      <c r="K19">
        <v>27</v>
      </c>
    </row>
    <row r="21" spans="1:11" x14ac:dyDescent="0.35">
      <c r="A21" t="s">
        <v>25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C3FFD-0F67-4BD7-A210-59DB5370D985}">
  <dimension ref="A1:F157"/>
  <sheetViews>
    <sheetView workbookViewId="0">
      <selection activeCell="E12" sqref="E12"/>
    </sheetView>
  </sheetViews>
  <sheetFormatPr defaultRowHeight="14.5" x14ac:dyDescent="0.35"/>
  <cols>
    <col min="1" max="1" width="54.08984375" customWidth="1"/>
    <col min="5" max="5" width="51" customWidth="1"/>
  </cols>
  <sheetData>
    <row r="1" spans="1:6" x14ac:dyDescent="0.35">
      <c r="A1" s="4" t="s">
        <v>34</v>
      </c>
    </row>
    <row r="2" spans="1:6" x14ac:dyDescent="0.35">
      <c r="A2" t="s">
        <v>36</v>
      </c>
    </row>
    <row r="3" spans="1:6" x14ac:dyDescent="0.35">
      <c r="A3" t="s">
        <v>35</v>
      </c>
    </row>
    <row r="5" spans="1:6" x14ac:dyDescent="0.35">
      <c r="A5" s="4" t="s">
        <v>184</v>
      </c>
      <c r="E5" s="4" t="s">
        <v>460</v>
      </c>
    </row>
    <row r="7" spans="1:6" x14ac:dyDescent="0.35">
      <c r="A7" t="s">
        <v>183</v>
      </c>
      <c r="B7">
        <f>SUM(B15:B157)</f>
        <v>31525</v>
      </c>
      <c r="E7" t="s">
        <v>199</v>
      </c>
      <c r="F7">
        <f>SUM(F15:F65)</f>
        <v>9522</v>
      </c>
    </row>
    <row r="8" spans="1:6" x14ac:dyDescent="0.35">
      <c r="A8" t="s">
        <v>198</v>
      </c>
      <c r="B8">
        <f>B7*0.16</f>
        <v>5044</v>
      </c>
    </row>
    <row r="10" spans="1:6" x14ac:dyDescent="0.35">
      <c r="A10" t="s">
        <v>200</v>
      </c>
      <c r="B10">
        <f>F7-B8</f>
        <v>4478</v>
      </c>
    </row>
    <row r="12" spans="1:6" x14ac:dyDescent="0.35">
      <c r="A12" t="s">
        <v>182</v>
      </c>
      <c r="E12" t="s">
        <v>197</v>
      </c>
    </row>
    <row r="14" spans="1:6" x14ac:dyDescent="0.35">
      <c r="A14" t="s">
        <v>37</v>
      </c>
      <c r="B14" t="s">
        <v>38</v>
      </c>
      <c r="E14" t="s">
        <v>37</v>
      </c>
      <c r="F14" t="s">
        <v>38</v>
      </c>
    </row>
    <row r="15" spans="1:6" x14ac:dyDescent="0.35">
      <c r="A15" t="s">
        <v>39</v>
      </c>
      <c r="B15">
        <v>8760</v>
      </c>
      <c r="E15" t="s">
        <v>48</v>
      </c>
      <c r="F15">
        <v>3376</v>
      </c>
    </row>
    <row r="16" spans="1:6" x14ac:dyDescent="0.35">
      <c r="A16" t="s">
        <v>40</v>
      </c>
      <c r="B16">
        <v>4660</v>
      </c>
      <c r="E16" t="s">
        <v>40</v>
      </c>
      <c r="F16">
        <v>2469</v>
      </c>
    </row>
    <row r="17" spans="1:6" x14ac:dyDescent="0.35">
      <c r="A17" t="s">
        <v>41</v>
      </c>
      <c r="B17">
        <v>2023</v>
      </c>
      <c r="E17" t="s">
        <v>39</v>
      </c>
      <c r="F17">
        <v>972</v>
      </c>
    </row>
    <row r="18" spans="1:6" x14ac:dyDescent="0.35">
      <c r="A18" t="s">
        <v>42</v>
      </c>
      <c r="B18">
        <v>1943</v>
      </c>
      <c r="E18" t="s">
        <v>72</v>
      </c>
      <c r="F18">
        <v>442</v>
      </c>
    </row>
    <row r="19" spans="1:6" x14ac:dyDescent="0.35">
      <c r="A19" t="s">
        <v>43</v>
      </c>
      <c r="B19">
        <v>1692</v>
      </c>
      <c r="E19" t="s">
        <v>49</v>
      </c>
      <c r="F19">
        <v>313</v>
      </c>
    </row>
    <row r="20" spans="1:6" x14ac:dyDescent="0.35">
      <c r="A20" t="s">
        <v>44</v>
      </c>
      <c r="B20">
        <v>1256</v>
      </c>
      <c r="E20" t="s">
        <v>44</v>
      </c>
      <c r="F20">
        <v>279</v>
      </c>
    </row>
    <row r="21" spans="1:6" x14ac:dyDescent="0.35">
      <c r="A21" t="s">
        <v>45</v>
      </c>
      <c r="B21">
        <v>998</v>
      </c>
      <c r="E21" t="s">
        <v>42</v>
      </c>
      <c r="F21">
        <v>217</v>
      </c>
    </row>
    <row r="22" spans="1:6" x14ac:dyDescent="0.35">
      <c r="A22" t="s">
        <v>46</v>
      </c>
      <c r="B22">
        <v>976</v>
      </c>
      <c r="E22" t="s">
        <v>185</v>
      </c>
      <c r="F22">
        <v>216</v>
      </c>
    </row>
    <row r="23" spans="1:6" x14ac:dyDescent="0.35">
      <c r="A23" t="s">
        <v>47</v>
      </c>
      <c r="B23">
        <v>921</v>
      </c>
      <c r="E23" t="s">
        <v>59</v>
      </c>
      <c r="F23">
        <v>168</v>
      </c>
    </row>
    <row r="24" spans="1:6" x14ac:dyDescent="0.35">
      <c r="A24" t="s">
        <v>48</v>
      </c>
      <c r="B24">
        <v>764</v>
      </c>
      <c r="E24" t="s">
        <v>73</v>
      </c>
      <c r="F24">
        <v>163</v>
      </c>
    </row>
    <row r="25" spans="1:6" x14ac:dyDescent="0.35">
      <c r="A25" t="s">
        <v>49</v>
      </c>
      <c r="B25">
        <v>713</v>
      </c>
      <c r="E25" t="s">
        <v>50</v>
      </c>
      <c r="F25">
        <v>126</v>
      </c>
    </row>
    <row r="26" spans="1:6" x14ac:dyDescent="0.35">
      <c r="A26" t="s">
        <v>50</v>
      </c>
      <c r="B26">
        <v>704</v>
      </c>
      <c r="E26" t="s">
        <v>54</v>
      </c>
      <c r="F26">
        <v>102</v>
      </c>
    </row>
    <row r="27" spans="1:6" x14ac:dyDescent="0.35">
      <c r="A27" t="s">
        <v>51</v>
      </c>
      <c r="B27">
        <v>509</v>
      </c>
      <c r="E27" t="s">
        <v>67</v>
      </c>
      <c r="F27">
        <v>91</v>
      </c>
    </row>
    <row r="28" spans="1:6" x14ac:dyDescent="0.35">
      <c r="A28" t="s">
        <v>52</v>
      </c>
      <c r="B28">
        <v>469</v>
      </c>
      <c r="E28" t="s">
        <v>76</v>
      </c>
      <c r="F28">
        <v>58</v>
      </c>
    </row>
    <row r="29" spans="1:6" x14ac:dyDescent="0.35">
      <c r="A29" t="s">
        <v>53</v>
      </c>
      <c r="B29">
        <v>419</v>
      </c>
      <c r="E29" t="s">
        <v>87</v>
      </c>
      <c r="F29">
        <v>50</v>
      </c>
    </row>
    <row r="30" spans="1:6" x14ac:dyDescent="0.35">
      <c r="A30" t="s">
        <v>54</v>
      </c>
      <c r="B30">
        <v>365</v>
      </c>
      <c r="E30" t="s">
        <v>57</v>
      </c>
      <c r="F30">
        <v>48</v>
      </c>
    </row>
    <row r="31" spans="1:6" x14ac:dyDescent="0.35">
      <c r="A31" t="s">
        <v>55</v>
      </c>
      <c r="B31">
        <v>344</v>
      </c>
      <c r="E31" t="s">
        <v>83</v>
      </c>
      <c r="F31">
        <v>47</v>
      </c>
    </row>
    <row r="32" spans="1:6" x14ac:dyDescent="0.35">
      <c r="A32" t="s">
        <v>56</v>
      </c>
      <c r="B32">
        <v>298</v>
      </c>
      <c r="E32" t="s">
        <v>52</v>
      </c>
      <c r="F32">
        <v>42</v>
      </c>
    </row>
    <row r="33" spans="1:6" x14ac:dyDescent="0.35">
      <c r="A33" t="s">
        <v>57</v>
      </c>
      <c r="B33">
        <v>272</v>
      </c>
      <c r="E33" t="s">
        <v>79</v>
      </c>
      <c r="F33">
        <v>28</v>
      </c>
    </row>
    <row r="34" spans="1:6" x14ac:dyDescent="0.35">
      <c r="A34" t="s">
        <v>58</v>
      </c>
      <c r="B34">
        <v>237</v>
      </c>
      <c r="E34" t="s">
        <v>56</v>
      </c>
      <c r="F34">
        <v>23</v>
      </c>
    </row>
    <row r="35" spans="1:6" x14ac:dyDescent="0.35">
      <c r="A35" t="s">
        <v>59</v>
      </c>
      <c r="B35">
        <v>214</v>
      </c>
      <c r="E35" t="s">
        <v>82</v>
      </c>
      <c r="F35">
        <v>23</v>
      </c>
    </row>
    <row r="36" spans="1:6" x14ac:dyDescent="0.35">
      <c r="A36" t="s">
        <v>60</v>
      </c>
      <c r="B36">
        <v>201</v>
      </c>
      <c r="E36" t="s">
        <v>53</v>
      </c>
      <c r="F36">
        <v>22</v>
      </c>
    </row>
    <row r="37" spans="1:6" x14ac:dyDescent="0.35">
      <c r="A37" t="s">
        <v>61</v>
      </c>
      <c r="B37">
        <v>150</v>
      </c>
      <c r="E37" t="s">
        <v>84</v>
      </c>
      <c r="F37">
        <v>21</v>
      </c>
    </row>
    <row r="38" spans="1:6" x14ac:dyDescent="0.35">
      <c r="A38" t="s">
        <v>62</v>
      </c>
      <c r="B38">
        <v>150</v>
      </c>
      <c r="E38" t="s">
        <v>69</v>
      </c>
      <c r="F38">
        <v>21</v>
      </c>
    </row>
    <row r="39" spans="1:6" x14ac:dyDescent="0.35">
      <c r="A39" t="s">
        <v>63</v>
      </c>
      <c r="B39">
        <v>139</v>
      </c>
      <c r="E39" t="s">
        <v>186</v>
      </c>
      <c r="F39">
        <v>20</v>
      </c>
    </row>
    <row r="40" spans="1:6" x14ac:dyDescent="0.35">
      <c r="A40" t="s">
        <v>64</v>
      </c>
      <c r="B40">
        <v>129</v>
      </c>
      <c r="E40" t="s">
        <v>75</v>
      </c>
      <c r="F40">
        <v>20</v>
      </c>
    </row>
    <row r="41" spans="1:6" x14ac:dyDescent="0.35">
      <c r="A41" t="s">
        <v>65</v>
      </c>
      <c r="B41">
        <v>125</v>
      </c>
      <c r="E41" t="s">
        <v>68</v>
      </c>
      <c r="F41">
        <v>18</v>
      </c>
    </row>
    <row r="42" spans="1:6" x14ac:dyDescent="0.35">
      <c r="A42" t="s">
        <v>66</v>
      </c>
      <c r="B42">
        <v>124</v>
      </c>
      <c r="E42" t="s">
        <v>187</v>
      </c>
      <c r="F42">
        <v>16</v>
      </c>
    </row>
    <row r="43" spans="1:6" x14ac:dyDescent="0.35">
      <c r="A43" t="s">
        <v>67</v>
      </c>
      <c r="B43">
        <v>116</v>
      </c>
      <c r="E43" t="s">
        <v>71</v>
      </c>
      <c r="F43">
        <v>15</v>
      </c>
    </row>
    <row r="44" spans="1:6" x14ac:dyDescent="0.35">
      <c r="A44" t="s">
        <v>68</v>
      </c>
      <c r="B44">
        <v>105</v>
      </c>
      <c r="E44" t="s">
        <v>55</v>
      </c>
      <c r="F44">
        <v>15</v>
      </c>
    </row>
    <row r="45" spans="1:6" x14ac:dyDescent="0.35">
      <c r="A45" t="s">
        <v>69</v>
      </c>
      <c r="B45">
        <v>99</v>
      </c>
      <c r="E45" t="s">
        <v>134</v>
      </c>
      <c r="F45">
        <v>13</v>
      </c>
    </row>
    <row r="46" spans="1:6" x14ac:dyDescent="0.35">
      <c r="A46" t="s">
        <v>70</v>
      </c>
      <c r="B46">
        <v>90</v>
      </c>
      <c r="E46" t="s">
        <v>132</v>
      </c>
      <c r="F46">
        <v>12</v>
      </c>
    </row>
    <row r="47" spans="1:6" x14ac:dyDescent="0.35">
      <c r="A47" t="s">
        <v>71</v>
      </c>
      <c r="B47">
        <v>80</v>
      </c>
      <c r="E47" t="s">
        <v>188</v>
      </c>
      <c r="F47">
        <v>10</v>
      </c>
    </row>
    <row r="48" spans="1:6" x14ac:dyDescent="0.35">
      <c r="A48" t="s">
        <v>72</v>
      </c>
      <c r="B48">
        <v>71</v>
      </c>
      <c r="E48" t="s">
        <v>189</v>
      </c>
      <c r="F48">
        <v>10</v>
      </c>
    </row>
    <row r="49" spans="1:6" x14ac:dyDescent="0.35">
      <c r="A49" t="s">
        <v>73</v>
      </c>
      <c r="B49">
        <v>67</v>
      </c>
      <c r="E49" t="s">
        <v>80</v>
      </c>
      <c r="F49">
        <v>8</v>
      </c>
    </row>
    <row r="50" spans="1:6" x14ac:dyDescent="0.35">
      <c r="A50" t="s">
        <v>74</v>
      </c>
      <c r="B50">
        <v>62</v>
      </c>
      <c r="E50" t="s">
        <v>115</v>
      </c>
      <c r="F50">
        <v>6</v>
      </c>
    </row>
    <row r="51" spans="1:6" x14ac:dyDescent="0.35">
      <c r="A51" t="s">
        <v>75</v>
      </c>
      <c r="B51">
        <v>61</v>
      </c>
      <c r="E51" t="s">
        <v>190</v>
      </c>
      <c r="F51">
        <v>5</v>
      </c>
    </row>
    <row r="52" spans="1:6" x14ac:dyDescent="0.35">
      <c r="A52" t="s">
        <v>76</v>
      </c>
      <c r="B52">
        <v>60</v>
      </c>
      <c r="E52" t="s">
        <v>114</v>
      </c>
      <c r="F52">
        <v>5</v>
      </c>
    </row>
    <row r="53" spans="1:6" x14ac:dyDescent="0.35">
      <c r="A53" t="s">
        <v>77</v>
      </c>
      <c r="B53">
        <v>57</v>
      </c>
      <c r="E53" t="s">
        <v>191</v>
      </c>
      <c r="F53">
        <v>4</v>
      </c>
    </row>
    <row r="54" spans="1:6" x14ac:dyDescent="0.35">
      <c r="A54" t="s">
        <v>78</v>
      </c>
      <c r="B54">
        <v>56</v>
      </c>
      <c r="E54" t="s">
        <v>118</v>
      </c>
      <c r="F54">
        <v>4</v>
      </c>
    </row>
    <row r="55" spans="1:6" x14ac:dyDescent="0.35">
      <c r="A55" t="s">
        <v>79</v>
      </c>
      <c r="B55">
        <v>55</v>
      </c>
      <c r="E55" t="s">
        <v>192</v>
      </c>
      <c r="F55">
        <v>3</v>
      </c>
    </row>
    <row r="56" spans="1:6" x14ac:dyDescent="0.35">
      <c r="A56" t="s">
        <v>80</v>
      </c>
      <c r="B56">
        <v>54</v>
      </c>
      <c r="E56" t="s">
        <v>193</v>
      </c>
      <c r="F56">
        <v>3</v>
      </c>
    </row>
    <row r="57" spans="1:6" x14ac:dyDescent="0.35">
      <c r="A57" t="s">
        <v>81</v>
      </c>
      <c r="B57">
        <v>50</v>
      </c>
      <c r="E57" t="s">
        <v>89</v>
      </c>
      <c r="F57">
        <v>3</v>
      </c>
    </row>
    <row r="58" spans="1:6" x14ac:dyDescent="0.35">
      <c r="A58" t="s">
        <v>82</v>
      </c>
      <c r="B58">
        <v>42</v>
      </c>
      <c r="E58" t="s">
        <v>41</v>
      </c>
      <c r="F58">
        <v>3</v>
      </c>
    </row>
    <row r="59" spans="1:6" x14ac:dyDescent="0.35">
      <c r="A59" t="s">
        <v>83</v>
      </c>
      <c r="B59">
        <v>42</v>
      </c>
      <c r="E59" t="s">
        <v>92</v>
      </c>
      <c r="F59">
        <v>3</v>
      </c>
    </row>
    <row r="60" spans="1:6" x14ac:dyDescent="0.35">
      <c r="A60" t="s">
        <v>84</v>
      </c>
      <c r="B60">
        <v>41</v>
      </c>
      <c r="E60" t="s">
        <v>194</v>
      </c>
      <c r="F60">
        <v>2</v>
      </c>
    </row>
    <row r="61" spans="1:6" x14ac:dyDescent="0.35">
      <c r="A61" t="s">
        <v>85</v>
      </c>
      <c r="B61">
        <v>39</v>
      </c>
      <c r="E61" t="s">
        <v>81</v>
      </c>
      <c r="F61">
        <v>2</v>
      </c>
    </row>
    <row r="62" spans="1:6" x14ac:dyDescent="0.35">
      <c r="A62" t="s">
        <v>86</v>
      </c>
      <c r="B62">
        <v>34</v>
      </c>
      <c r="E62" t="s">
        <v>88</v>
      </c>
      <c r="F62">
        <v>2</v>
      </c>
    </row>
    <row r="63" spans="1:6" x14ac:dyDescent="0.35">
      <c r="A63" t="s">
        <v>87</v>
      </c>
      <c r="B63">
        <v>33</v>
      </c>
      <c r="E63" t="s">
        <v>195</v>
      </c>
      <c r="F63">
        <v>1</v>
      </c>
    </row>
    <row r="64" spans="1:6" x14ac:dyDescent="0.35">
      <c r="A64" t="s">
        <v>88</v>
      </c>
      <c r="B64">
        <v>30</v>
      </c>
      <c r="E64" t="s">
        <v>148</v>
      </c>
      <c r="F64">
        <v>1</v>
      </c>
    </row>
    <row r="65" spans="1:6" x14ac:dyDescent="0.35">
      <c r="A65" t="s">
        <v>89</v>
      </c>
      <c r="B65">
        <v>29</v>
      </c>
      <c r="E65" t="s">
        <v>196</v>
      </c>
      <c r="F65">
        <v>1</v>
      </c>
    </row>
    <row r="66" spans="1:6" x14ac:dyDescent="0.35">
      <c r="A66" t="s">
        <v>90</v>
      </c>
      <c r="B66">
        <v>26</v>
      </c>
    </row>
    <row r="67" spans="1:6" x14ac:dyDescent="0.35">
      <c r="A67" t="s">
        <v>91</v>
      </c>
      <c r="B67">
        <v>23</v>
      </c>
    </row>
    <row r="68" spans="1:6" x14ac:dyDescent="0.35">
      <c r="A68" t="s">
        <v>92</v>
      </c>
      <c r="B68">
        <v>22</v>
      </c>
    </row>
    <row r="69" spans="1:6" x14ac:dyDescent="0.35">
      <c r="A69" t="s">
        <v>93</v>
      </c>
      <c r="B69">
        <v>19</v>
      </c>
    </row>
    <row r="70" spans="1:6" x14ac:dyDescent="0.35">
      <c r="A70" t="s">
        <v>94</v>
      </c>
      <c r="B70">
        <v>18</v>
      </c>
    </row>
    <row r="71" spans="1:6" x14ac:dyDescent="0.35">
      <c r="A71" t="s">
        <v>95</v>
      </c>
      <c r="B71">
        <v>18</v>
      </c>
    </row>
    <row r="72" spans="1:6" x14ac:dyDescent="0.35">
      <c r="A72" t="s">
        <v>96</v>
      </c>
      <c r="B72">
        <v>18</v>
      </c>
    </row>
    <row r="73" spans="1:6" x14ac:dyDescent="0.35">
      <c r="A73" t="s">
        <v>97</v>
      </c>
      <c r="B73">
        <v>18</v>
      </c>
    </row>
    <row r="74" spans="1:6" x14ac:dyDescent="0.35">
      <c r="A74" t="s">
        <v>98</v>
      </c>
      <c r="B74">
        <v>18</v>
      </c>
    </row>
    <row r="75" spans="1:6" x14ac:dyDescent="0.35">
      <c r="A75" t="s">
        <v>99</v>
      </c>
      <c r="B75">
        <v>18</v>
      </c>
    </row>
    <row r="76" spans="1:6" x14ac:dyDescent="0.35">
      <c r="A76" t="s">
        <v>100</v>
      </c>
      <c r="B76">
        <v>17</v>
      </c>
    </row>
    <row r="77" spans="1:6" x14ac:dyDescent="0.35">
      <c r="A77" t="s">
        <v>101</v>
      </c>
      <c r="B77">
        <v>16</v>
      </c>
    </row>
    <row r="78" spans="1:6" x14ac:dyDescent="0.35">
      <c r="A78" t="s">
        <v>102</v>
      </c>
      <c r="B78">
        <v>15</v>
      </c>
    </row>
    <row r="79" spans="1:6" x14ac:dyDescent="0.35">
      <c r="A79" t="s">
        <v>103</v>
      </c>
      <c r="B79">
        <v>14</v>
      </c>
    </row>
    <row r="80" spans="1:6" x14ac:dyDescent="0.35">
      <c r="A80" t="s">
        <v>104</v>
      </c>
      <c r="B80">
        <v>14</v>
      </c>
    </row>
    <row r="81" spans="1:2" x14ac:dyDescent="0.35">
      <c r="A81" t="s">
        <v>105</v>
      </c>
      <c r="B81">
        <v>14</v>
      </c>
    </row>
    <row r="82" spans="1:2" x14ac:dyDescent="0.35">
      <c r="A82" t="s">
        <v>106</v>
      </c>
      <c r="B82">
        <v>12</v>
      </c>
    </row>
    <row r="83" spans="1:2" x14ac:dyDescent="0.35">
      <c r="A83" t="s">
        <v>107</v>
      </c>
      <c r="B83">
        <v>12</v>
      </c>
    </row>
    <row r="84" spans="1:2" x14ac:dyDescent="0.35">
      <c r="A84" t="s">
        <v>108</v>
      </c>
      <c r="B84">
        <v>11</v>
      </c>
    </row>
    <row r="85" spans="1:2" x14ac:dyDescent="0.35">
      <c r="A85" t="s">
        <v>109</v>
      </c>
      <c r="B85">
        <v>11</v>
      </c>
    </row>
    <row r="86" spans="1:2" x14ac:dyDescent="0.35">
      <c r="A86" t="s">
        <v>110</v>
      </c>
      <c r="B86">
        <v>11</v>
      </c>
    </row>
    <row r="87" spans="1:2" x14ac:dyDescent="0.35">
      <c r="A87" t="s">
        <v>111</v>
      </c>
      <c r="B87">
        <v>10</v>
      </c>
    </row>
    <row r="88" spans="1:2" x14ac:dyDescent="0.35">
      <c r="A88" t="s">
        <v>112</v>
      </c>
      <c r="B88">
        <v>10</v>
      </c>
    </row>
    <row r="89" spans="1:2" x14ac:dyDescent="0.35">
      <c r="A89" t="s">
        <v>113</v>
      </c>
      <c r="B89">
        <v>9</v>
      </c>
    </row>
    <row r="90" spans="1:2" x14ac:dyDescent="0.35">
      <c r="A90" t="s">
        <v>114</v>
      </c>
      <c r="B90">
        <v>9</v>
      </c>
    </row>
    <row r="91" spans="1:2" x14ac:dyDescent="0.35">
      <c r="A91" t="s">
        <v>115</v>
      </c>
      <c r="B91">
        <v>9</v>
      </c>
    </row>
    <row r="92" spans="1:2" x14ac:dyDescent="0.35">
      <c r="A92" t="s">
        <v>116</v>
      </c>
      <c r="B92">
        <v>9</v>
      </c>
    </row>
    <row r="93" spans="1:2" x14ac:dyDescent="0.35">
      <c r="A93" t="s">
        <v>117</v>
      </c>
      <c r="B93">
        <v>8</v>
      </c>
    </row>
    <row r="94" spans="1:2" x14ac:dyDescent="0.35">
      <c r="A94" t="s">
        <v>118</v>
      </c>
      <c r="B94">
        <v>8</v>
      </c>
    </row>
    <row r="95" spans="1:2" x14ac:dyDescent="0.35">
      <c r="A95" t="s">
        <v>119</v>
      </c>
      <c r="B95">
        <v>8</v>
      </c>
    </row>
    <row r="96" spans="1:2" x14ac:dyDescent="0.35">
      <c r="A96" t="s">
        <v>120</v>
      </c>
      <c r="B96">
        <v>7</v>
      </c>
    </row>
    <row r="97" spans="1:2" x14ac:dyDescent="0.35">
      <c r="A97" t="s">
        <v>121</v>
      </c>
      <c r="B97">
        <v>7</v>
      </c>
    </row>
    <row r="98" spans="1:2" x14ac:dyDescent="0.35">
      <c r="A98" t="s">
        <v>122</v>
      </c>
      <c r="B98">
        <v>7</v>
      </c>
    </row>
    <row r="99" spans="1:2" x14ac:dyDescent="0.35">
      <c r="A99" t="s">
        <v>123</v>
      </c>
      <c r="B99">
        <v>6</v>
      </c>
    </row>
    <row r="100" spans="1:2" x14ac:dyDescent="0.35">
      <c r="A100" t="s">
        <v>124</v>
      </c>
      <c r="B100">
        <v>6</v>
      </c>
    </row>
    <row r="101" spans="1:2" x14ac:dyDescent="0.35">
      <c r="A101" t="s">
        <v>125</v>
      </c>
      <c r="B101">
        <v>6</v>
      </c>
    </row>
    <row r="102" spans="1:2" x14ac:dyDescent="0.35">
      <c r="A102" t="s">
        <v>126</v>
      </c>
      <c r="B102">
        <v>6</v>
      </c>
    </row>
    <row r="103" spans="1:2" x14ac:dyDescent="0.35">
      <c r="A103" t="s">
        <v>127</v>
      </c>
      <c r="B103">
        <v>5</v>
      </c>
    </row>
    <row r="104" spans="1:2" x14ac:dyDescent="0.35">
      <c r="A104" t="s">
        <v>128</v>
      </c>
      <c r="B104">
        <v>5</v>
      </c>
    </row>
    <row r="105" spans="1:2" x14ac:dyDescent="0.35">
      <c r="A105" t="s">
        <v>129</v>
      </c>
      <c r="B105">
        <v>5</v>
      </c>
    </row>
    <row r="106" spans="1:2" x14ac:dyDescent="0.35">
      <c r="A106" t="s">
        <v>130</v>
      </c>
      <c r="B106">
        <v>5</v>
      </c>
    </row>
    <row r="107" spans="1:2" x14ac:dyDescent="0.35">
      <c r="A107" t="s">
        <v>131</v>
      </c>
      <c r="B107">
        <v>5</v>
      </c>
    </row>
    <row r="108" spans="1:2" x14ac:dyDescent="0.35">
      <c r="A108" t="s">
        <v>132</v>
      </c>
      <c r="B108">
        <v>5</v>
      </c>
    </row>
    <row r="109" spans="1:2" x14ac:dyDescent="0.35">
      <c r="A109" t="s">
        <v>133</v>
      </c>
      <c r="B109">
        <v>5</v>
      </c>
    </row>
    <row r="110" spans="1:2" x14ac:dyDescent="0.35">
      <c r="A110" t="s">
        <v>134</v>
      </c>
      <c r="B110">
        <v>4</v>
      </c>
    </row>
    <row r="111" spans="1:2" x14ac:dyDescent="0.35">
      <c r="A111" t="s">
        <v>135</v>
      </c>
      <c r="B111">
        <v>4</v>
      </c>
    </row>
    <row r="112" spans="1:2" x14ac:dyDescent="0.35">
      <c r="A112" t="s">
        <v>136</v>
      </c>
      <c r="B112">
        <v>4</v>
      </c>
    </row>
    <row r="113" spans="1:2" x14ac:dyDescent="0.35">
      <c r="A113" t="s">
        <v>137</v>
      </c>
      <c r="B113">
        <v>4</v>
      </c>
    </row>
    <row r="114" spans="1:2" x14ac:dyDescent="0.35">
      <c r="A114" t="s">
        <v>138</v>
      </c>
      <c r="B114">
        <v>4</v>
      </c>
    </row>
    <row r="115" spans="1:2" x14ac:dyDescent="0.35">
      <c r="A115" t="s">
        <v>139</v>
      </c>
      <c r="B115">
        <v>3</v>
      </c>
    </row>
    <row r="116" spans="1:2" x14ac:dyDescent="0.35">
      <c r="A116" t="s">
        <v>140</v>
      </c>
      <c r="B116">
        <v>3</v>
      </c>
    </row>
    <row r="117" spans="1:2" x14ac:dyDescent="0.35">
      <c r="A117" t="s">
        <v>141</v>
      </c>
      <c r="B117">
        <v>3</v>
      </c>
    </row>
    <row r="118" spans="1:2" x14ac:dyDescent="0.35">
      <c r="A118" t="s">
        <v>142</v>
      </c>
      <c r="B118">
        <v>3</v>
      </c>
    </row>
    <row r="119" spans="1:2" x14ac:dyDescent="0.35">
      <c r="A119" t="s">
        <v>143</v>
      </c>
      <c r="B119">
        <v>3</v>
      </c>
    </row>
    <row r="120" spans="1:2" x14ac:dyDescent="0.35">
      <c r="A120" t="s">
        <v>144</v>
      </c>
      <c r="B120">
        <v>3</v>
      </c>
    </row>
    <row r="121" spans="1:2" x14ac:dyDescent="0.35">
      <c r="A121" t="s">
        <v>145</v>
      </c>
      <c r="B121">
        <v>3</v>
      </c>
    </row>
    <row r="122" spans="1:2" x14ac:dyDescent="0.35">
      <c r="A122" t="s">
        <v>146</v>
      </c>
      <c r="B122">
        <v>2</v>
      </c>
    </row>
    <row r="123" spans="1:2" x14ac:dyDescent="0.35">
      <c r="A123" t="s">
        <v>147</v>
      </c>
      <c r="B123">
        <v>2</v>
      </c>
    </row>
    <row r="124" spans="1:2" x14ac:dyDescent="0.35">
      <c r="A124" t="s">
        <v>148</v>
      </c>
      <c r="B124">
        <v>2</v>
      </c>
    </row>
    <row r="125" spans="1:2" x14ac:dyDescent="0.35">
      <c r="A125" t="s">
        <v>149</v>
      </c>
      <c r="B125">
        <v>2</v>
      </c>
    </row>
    <row r="126" spans="1:2" x14ac:dyDescent="0.35">
      <c r="A126" t="s">
        <v>150</v>
      </c>
      <c r="B126">
        <v>2</v>
      </c>
    </row>
    <row r="127" spans="1:2" x14ac:dyDescent="0.35">
      <c r="A127" t="s">
        <v>151</v>
      </c>
      <c r="B127">
        <v>2</v>
      </c>
    </row>
    <row r="128" spans="1:2" x14ac:dyDescent="0.35">
      <c r="A128" t="s">
        <v>152</v>
      </c>
      <c r="B128">
        <v>2</v>
      </c>
    </row>
    <row r="129" spans="1:2" x14ac:dyDescent="0.35">
      <c r="A129" t="s">
        <v>153</v>
      </c>
      <c r="B129">
        <v>2</v>
      </c>
    </row>
    <row r="130" spans="1:2" x14ac:dyDescent="0.35">
      <c r="A130" t="s">
        <v>154</v>
      </c>
      <c r="B130">
        <v>2</v>
      </c>
    </row>
    <row r="131" spans="1:2" x14ac:dyDescent="0.35">
      <c r="A131" t="s">
        <v>155</v>
      </c>
      <c r="B131">
        <v>2</v>
      </c>
    </row>
    <row r="132" spans="1:2" x14ac:dyDescent="0.35">
      <c r="A132" t="s">
        <v>156</v>
      </c>
      <c r="B132">
        <v>2</v>
      </c>
    </row>
    <row r="133" spans="1:2" x14ac:dyDescent="0.35">
      <c r="A133" t="s">
        <v>157</v>
      </c>
      <c r="B133">
        <v>2</v>
      </c>
    </row>
    <row r="134" spans="1:2" x14ac:dyDescent="0.35">
      <c r="A134" t="s">
        <v>158</v>
      </c>
      <c r="B134">
        <v>2</v>
      </c>
    </row>
    <row r="135" spans="1:2" x14ac:dyDescent="0.35">
      <c r="A135" t="s">
        <v>159</v>
      </c>
      <c r="B135">
        <v>2</v>
      </c>
    </row>
    <row r="136" spans="1:2" x14ac:dyDescent="0.35">
      <c r="A136" t="s">
        <v>160</v>
      </c>
      <c r="B136">
        <v>2</v>
      </c>
    </row>
    <row r="137" spans="1:2" x14ac:dyDescent="0.35">
      <c r="A137" t="s">
        <v>161</v>
      </c>
      <c r="B137">
        <v>1</v>
      </c>
    </row>
    <row r="138" spans="1:2" x14ac:dyDescent="0.35">
      <c r="A138" t="s">
        <v>162</v>
      </c>
      <c r="B138">
        <v>1</v>
      </c>
    </row>
    <row r="139" spans="1:2" x14ac:dyDescent="0.35">
      <c r="A139" t="s">
        <v>163</v>
      </c>
      <c r="B139">
        <v>1</v>
      </c>
    </row>
    <row r="140" spans="1:2" x14ac:dyDescent="0.35">
      <c r="A140" t="s">
        <v>164</v>
      </c>
      <c r="B140">
        <v>1</v>
      </c>
    </row>
    <row r="141" spans="1:2" x14ac:dyDescent="0.35">
      <c r="A141" t="s">
        <v>165</v>
      </c>
      <c r="B141">
        <v>1</v>
      </c>
    </row>
    <row r="142" spans="1:2" x14ac:dyDescent="0.35">
      <c r="A142" t="s">
        <v>166</v>
      </c>
      <c r="B142">
        <v>1</v>
      </c>
    </row>
    <row r="143" spans="1:2" x14ac:dyDescent="0.35">
      <c r="A143" t="s">
        <v>167</v>
      </c>
      <c r="B143">
        <v>1</v>
      </c>
    </row>
    <row r="144" spans="1:2" x14ac:dyDescent="0.35">
      <c r="A144" t="s">
        <v>168</v>
      </c>
      <c r="B144">
        <v>1</v>
      </c>
    </row>
    <row r="145" spans="1:2" x14ac:dyDescent="0.35">
      <c r="A145" t="s">
        <v>169</v>
      </c>
      <c r="B145">
        <v>1</v>
      </c>
    </row>
    <row r="146" spans="1:2" x14ac:dyDescent="0.35">
      <c r="A146" t="s">
        <v>170</v>
      </c>
      <c r="B146">
        <v>1</v>
      </c>
    </row>
    <row r="147" spans="1:2" x14ac:dyDescent="0.35">
      <c r="A147" t="s">
        <v>171</v>
      </c>
      <c r="B147">
        <v>1</v>
      </c>
    </row>
    <row r="148" spans="1:2" x14ac:dyDescent="0.35">
      <c r="A148" t="s">
        <v>172</v>
      </c>
      <c r="B148">
        <v>1</v>
      </c>
    </row>
    <row r="149" spans="1:2" x14ac:dyDescent="0.35">
      <c r="A149" t="s">
        <v>173</v>
      </c>
      <c r="B149">
        <v>1</v>
      </c>
    </row>
    <row r="150" spans="1:2" x14ac:dyDescent="0.35">
      <c r="A150" t="s">
        <v>174</v>
      </c>
      <c r="B150">
        <v>1</v>
      </c>
    </row>
    <row r="151" spans="1:2" x14ac:dyDescent="0.35">
      <c r="A151" t="s">
        <v>175</v>
      </c>
      <c r="B151">
        <v>1</v>
      </c>
    </row>
    <row r="152" spans="1:2" x14ac:dyDescent="0.35">
      <c r="A152" t="s">
        <v>176</v>
      </c>
      <c r="B152">
        <v>1</v>
      </c>
    </row>
    <row r="153" spans="1:2" x14ac:dyDescent="0.35">
      <c r="A153" t="s">
        <v>177</v>
      </c>
      <c r="B153">
        <v>1</v>
      </c>
    </row>
    <row r="154" spans="1:2" x14ac:dyDescent="0.35">
      <c r="A154" t="s">
        <v>178</v>
      </c>
      <c r="B154">
        <v>1</v>
      </c>
    </row>
    <row r="155" spans="1:2" x14ac:dyDescent="0.35">
      <c r="A155" t="s">
        <v>179</v>
      </c>
      <c r="B155">
        <v>1</v>
      </c>
    </row>
    <row r="156" spans="1:2" x14ac:dyDescent="0.35">
      <c r="A156" t="s">
        <v>180</v>
      </c>
      <c r="B156">
        <v>1</v>
      </c>
    </row>
    <row r="157" spans="1:2" x14ac:dyDescent="0.35">
      <c r="A157" t="s">
        <v>181</v>
      </c>
      <c r="B157">
        <v>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1B564-61E8-40B2-AC19-676D09AFB092}">
  <dimension ref="A1:F21"/>
  <sheetViews>
    <sheetView topLeftCell="A10" workbookViewId="0">
      <selection activeCell="B17" sqref="B17"/>
    </sheetView>
  </sheetViews>
  <sheetFormatPr defaultRowHeight="14.5" x14ac:dyDescent="0.35"/>
  <cols>
    <col min="1" max="1" width="40.6328125" customWidth="1"/>
    <col min="2" max="2" width="16.6328125" customWidth="1"/>
  </cols>
  <sheetData>
    <row r="1" spans="1:6" x14ac:dyDescent="0.35">
      <c r="A1" s="4" t="s">
        <v>201</v>
      </c>
    </row>
    <row r="2" spans="1:6" x14ac:dyDescent="0.35">
      <c r="A2" t="s">
        <v>202</v>
      </c>
    </row>
    <row r="3" spans="1:6" x14ac:dyDescent="0.35">
      <c r="A3" t="s">
        <v>203</v>
      </c>
    </row>
    <row r="4" spans="1:6" x14ac:dyDescent="0.35">
      <c r="A4" t="s">
        <v>204</v>
      </c>
    </row>
    <row r="6" spans="1:6" x14ac:dyDescent="0.35">
      <c r="A6" s="4" t="s">
        <v>212</v>
      </c>
      <c r="B6" s="6"/>
    </row>
    <row r="7" spans="1:6" x14ac:dyDescent="0.35">
      <c r="A7" t="s">
        <v>205</v>
      </c>
      <c r="B7" t="s">
        <v>206</v>
      </c>
      <c r="C7" t="s">
        <v>207</v>
      </c>
      <c r="D7" t="s">
        <v>208</v>
      </c>
      <c r="E7" t="s">
        <v>209</v>
      </c>
      <c r="F7" t="s">
        <v>210</v>
      </c>
    </row>
    <row r="8" spans="1:6" x14ac:dyDescent="0.35">
      <c r="A8" t="s">
        <v>211</v>
      </c>
      <c r="B8">
        <v>146725</v>
      </c>
      <c r="C8">
        <v>147920</v>
      </c>
      <c r="D8">
        <v>152910</v>
      </c>
      <c r="E8">
        <v>120145</v>
      </c>
      <c r="F8">
        <v>95505</v>
      </c>
    </row>
    <row r="10" spans="1:6" x14ac:dyDescent="0.35">
      <c r="A10" t="s">
        <v>213</v>
      </c>
      <c r="B10" s="6">
        <f>AVERAGE(B8:D8)</f>
        <v>149185</v>
      </c>
    </row>
    <row r="11" spans="1:6" ht="15" thickBot="1" x14ac:dyDescent="0.4">
      <c r="A11" t="s">
        <v>214</v>
      </c>
      <c r="B11" s="7">
        <v>95505</v>
      </c>
    </row>
    <row r="12" spans="1:6" x14ac:dyDescent="0.35">
      <c r="A12" t="s">
        <v>17</v>
      </c>
      <c r="B12" s="6">
        <f>B10-B11</f>
        <v>53680</v>
      </c>
    </row>
    <row r="14" spans="1:6" x14ac:dyDescent="0.35">
      <c r="A14" t="s">
        <v>461</v>
      </c>
      <c r="B14" s="6">
        <f>137000-76000</f>
        <v>61000</v>
      </c>
    </row>
    <row r="15" spans="1:6" x14ac:dyDescent="0.35">
      <c r="A15" t="s">
        <v>463</v>
      </c>
      <c r="B15" s="6">
        <f>B14*B12</f>
        <v>3274480000</v>
      </c>
    </row>
    <row r="16" spans="1:6" x14ac:dyDescent="0.35">
      <c r="A16" t="s">
        <v>462</v>
      </c>
      <c r="B16" s="6">
        <f>22000-9535</f>
        <v>12465</v>
      </c>
    </row>
    <row r="17" spans="1:2" x14ac:dyDescent="0.35">
      <c r="A17" t="s">
        <v>464</v>
      </c>
      <c r="B17" s="6">
        <f>B16*B11</f>
        <v>1190469825</v>
      </c>
    </row>
    <row r="18" spans="1:2" x14ac:dyDescent="0.35">
      <c r="A18" s="4" t="s">
        <v>215</v>
      </c>
      <c r="B18" s="8">
        <f>B15-B17</f>
        <v>2084010175</v>
      </c>
    </row>
    <row r="20" spans="1:2" x14ac:dyDescent="0.35">
      <c r="A20" t="s">
        <v>444</v>
      </c>
      <c r="B20" s="6">
        <v>2720029000000</v>
      </c>
    </row>
    <row r="21" spans="1:2" x14ac:dyDescent="0.35">
      <c r="A21" s="4" t="s">
        <v>445</v>
      </c>
      <c r="B21" s="17">
        <f>B18/B20*100</f>
        <v>7.6617204265101588E-2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1170B-25AA-45E3-B61D-027A1A0BF274}">
  <dimension ref="A1:DK103"/>
  <sheetViews>
    <sheetView topLeftCell="A97" workbookViewId="0">
      <selection activeCell="B104" sqref="B104"/>
    </sheetView>
  </sheetViews>
  <sheetFormatPr defaultRowHeight="14.5" x14ac:dyDescent="0.35"/>
  <cols>
    <col min="1" max="1" width="42.26953125" customWidth="1"/>
    <col min="2" max="2" width="19.453125" customWidth="1"/>
  </cols>
  <sheetData>
    <row r="1" spans="1:12" x14ac:dyDescent="0.35">
      <c r="A1" s="4" t="s">
        <v>216</v>
      </c>
    </row>
    <row r="2" spans="1:12" x14ac:dyDescent="0.35">
      <c r="A2" t="s">
        <v>217</v>
      </c>
    </row>
    <row r="3" spans="1:12" x14ac:dyDescent="0.35">
      <c r="A3" t="s">
        <v>218</v>
      </c>
    </row>
    <row r="4" spans="1:12" x14ac:dyDescent="0.35">
      <c r="A4" t="s">
        <v>219</v>
      </c>
    </row>
    <row r="5" spans="1:12" x14ac:dyDescent="0.35">
      <c r="A5" t="s">
        <v>220</v>
      </c>
    </row>
    <row r="6" spans="1:12" x14ac:dyDescent="0.35">
      <c r="A6" t="s">
        <v>221</v>
      </c>
    </row>
    <row r="8" spans="1:12" x14ac:dyDescent="0.35">
      <c r="A8" s="9" t="s">
        <v>222</v>
      </c>
    </row>
    <row r="9" spans="1:12" x14ac:dyDescent="0.35">
      <c r="A9" s="9"/>
    </row>
    <row r="10" spans="1:12" x14ac:dyDescent="0.35">
      <c r="A10" t="s">
        <v>375</v>
      </c>
      <c r="C10" t="s">
        <v>223</v>
      </c>
      <c r="D10" t="s">
        <v>224</v>
      </c>
      <c r="E10" t="s">
        <v>225</v>
      </c>
      <c r="F10" t="s">
        <v>226</v>
      </c>
      <c r="G10" t="s">
        <v>227</v>
      </c>
      <c r="H10" t="s">
        <v>228</v>
      </c>
      <c r="I10" t="s">
        <v>229</v>
      </c>
      <c r="J10" t="s">
        <v>230</v>
      </c>
      <c r="K10" t="s">
        <v>231</v>
      </c>
      <c r="L10" t="s">
        <v>232</v>
      </c>
    </row>
    <row r="11" spans="1:12" x14ac:dyDescent="0.35">
      <c r="A11" t="s">
        <v>368</v>
      </c>
      <c r="B11" t="s">
        <v>233</v>
      </c>
      <c r="C11" s="10">
        <v>14323.9</v>
      </c>
      <c r="D11" s="10">
        <v>14394.4</v>
      </c>
      <c r="E11" s="10">
        <v>14626.6</v>
      </c>
      <c r="F11" s="10">
        <v>14990.4</v>
      </c>
      <c r="G11" s="10">
        <v>15244</v>
      </c>
      <c r="H11" s="10">
        <v>15460.7</v>
      </c>
      <c r="I11" s="10">
        <v>14572.7</v>
      </c>
      <c r="J11" s="10">
        <v>15071</v>
      </c>
      <c r="K11" s="10">
        <v>16169.7</v>
      </c>
      <c r="L11" s="10">
        <v>16557.5</v>
      </c>
    </row>
    <row r="12" spans="1:12" x14ac:dyDescent="0.35">
      <c r="A12" t="s">
        <v>368</v>
      </c>
      <c r="B12" t="s">
        <v>234</v>
      </c>
      <c r="C12" s="10">
        <v>18998.900000000001</v>
      </c>
      <c r="D12" s="10">
        <v>19166.2</v>
      </c>
      <c r="E12" s="10">
        <v>19544.3</v>
      </c>
      <c r="F12" s="10">
        <v>19597</v>
      </c>
      <c r="G12" s="10">
        <v>19515.5</v>
      </c>
      <c r="H12" s="10">
        <v>19358.2</v>
      </c>
      <c r="I12" s="10">
        <v>18527.599999999999</v>
      </c>
      <c r="J12" s="10">
        <v>18578.2</v>
      </c>
      <c r="K12" s="10">
        <v>18973.900000000001</v>
      </c>
      <c r="L12" s="10">
        <v>19171.5</v>
      </c>
    </row>
    <row r="13" spans="1:12" x14ac:dyDescent="0.35">
      <c r="A13" t="s">
        <v>238</v>
      </c>
      <c r="C13" s="10">
        <f>C11+C12</f>
        <v>33322.800000000003</v>
      </c>
      <c r="D13" s="10">
        <f t="shared" ref="D13:L13" si="0">D11+D12</f>
        <v>33560.6</v>
      </c>
      <c r="E13" s="10">
        <f t="shared" si="0"/>
        <v>34170.9</v>
      </c>
      <c r="F13" s="10">
        <f t="shared" si="0"/>
        <v>34587.4</v>
      </c>
      <c r="G13" s="10">
        <f t="shared" si="0"/>
        <v>34759.5</v>
      </c>
      <c r="H13" s="10">
        <f t="shared" si="0"/>
        <v>34818.9</v>
      </c>
      <c r="I13" s="10">
        <f t="shared" si="0"/>
        <v>33100.300000000003</v>
      </c>
      <c r="J13" s="10">
        <f t="shared" si="0"/>
        <v>33649.199999999997</v>
      </c>
      <c r="K13" s="10">
        <f t="shared" si="0"/>
        <v>35143.600000000006</v>
      </c>
      <c r="L13" s="10">
        <f t="shared" si="0"/>
        <v>35729</v>
      </c>
    </row>
    <row r="14" spans="1:12" x14ac:dyDescent="0.35">
      <c r="A14" t="s">
        <v>236</v>
      </c>
      <c r="C14" s="5"/>
      <c r="D14" s="5">
        <f>D13/C13*100-100</f>
        <v>0.71362550565976335</v>
      </c>
      <c r="E14" s="5">
        <f t="shared" ref="E14:L14" si="1">E13/D13*100-100</f>
        <v>1.8185014570657216</v>
      </c>
      <c r="F14" s="5">
        <f t="shared" si="1"/>
        <v>1.2188733688606419</v>
      </c>
      <c r="G14" s="5">
        <f t="shared" si="1"/>
        <v>0.49758004359969732</v>
      </c>
      <c r="H14" s="5">
        <f t="shared" si="1"/>
        <v>0.17088853406983162</v>
      </c>
      <c r="I14" s="5">
        <f t="shared" si="1"/>
        <v>-4.9358250835035022</v>
      </c>
      <c r="J14" s="5">
        <f t="shared" si="1"/>
        <v>1.6582931272526054</v>
      </c>
      <c r="K14" s="5">
        <f t="shared" si="1"/>
        <v>4.4411159849268671</v>
      </c>
      <c r="L14" s="5">
        <f t="shared" si="1"/>
        <v>1.6657371470196267</v>
      </c>
    </row>
    <row r="15" spans="1:12" x14ac:dyDescent="0.35">
      <c r="A15" t="s">
        <v>237</v>
      </c>
      <c r="C15" s="5">
        <f>AVERAGE(D14:L14)</f>
        <v>0.80542112055013915</v>
      </c>
      <c r="D15" s="5"/>
      <c r="E15" s="5"/>
      <c r="F15" s="5"/>
      <c r="G15" s="5"/>
      <c r="H15" s="5"/>
      <c r="I15" s="5"/>
      <c r="J15" s="5"/>
      <c r="K15" s="5"/>
      <c r="L15" s="5"/>
    </row>
    <row r="17" spans="1:115" x14ac:dyDescent="0.35">
      <c r="A17" t="s">
        <v>374</v>
      </c>
    </row>
    <row r="18" spans="1:115" s="10" customFormat="1" x14ac:dyDescent="0.35">
      <c r="B18" s="14" t="s">
        <v>239</v>
      </c>
      <c r="C18" s="10" t="s">
        <v>240</v>
      </c>
      <c r="D18" s="10" t="s">
        <v>241</v>
      </c>
      <c r="E18" s="10" t="s">
        <v>242</v>
      </c>
      <c r="F18" s="10" t="s">
        <v>243</v>
      </c>
      <c r="G18" s="10" t="s">
        <v>244</v>
      </c>
      <c r="H18" s="10" t="s">
        <v>245</v>
      </c>
      <c r="I18" s="10" t="s">
        <v>246</v>
      </c>
      <c r="J18" s="10" t="s">
        <v>247</v>
      </c>
      <c r="K18" s="10" t="s">
        <v>248</v>
      </c>
      <c r="L18" s="10" t="s">
        <v>249</v>
      </c>
      <c r="M18" s="10" t="s">
        <v>250</v>
      </c>
      <c r="N18" s="10" t="s">
        <v>251</v>
      </c>
      <c r="O18" s="10" t="s">
        <v>252</v>
      </c>
      <c r="P18" s="10" t="s">
        <v>253</v>
      </c>
      <c r="Q18" s="10" t="s">
        <v>254</v>
      </c>
      <c r="R18" s="10" t="s">
        <v>255</v>
      </c>
      <c r="S18" s="10" t="s">
        <v>256</v>
      </c>
      <c r="T18" s="10" t="s">
        <v>257</v>
      </c>
      <c r="U18" s="10" t="s">
        <v>258</v>
      </c>
      <c r="V18" s="10" t="s">
        <v>259</v>
      </c>
      <c r="W18" s="10" t="s">
        <v>260</v>
      </c>
      <c r="X18" s="10" t="s">
        <v>261</v>
      </c>
      <c r="Y18" s="10" t="s">
        <v>262</v>
      </c>
      <c r="Z18" s="10" t="s">
        <v>263</v>
      </c>
      <c r="AA18" s="10" t="s">
        <v>264</v>
      </c>
      <c r="AB18" s="10" t="s">
        <v>265</v>
      </c>
      <c r="AC18" s="10" t="s">
        <v>266</v>
      </c>
      <c r="AD18" s="10" t="s">
        <v>267</v>
      </c>
      <c r="AE18" s="10" t="s">
        <v>268</v>
      </c>
      <c r="AF18" s="10" t="s">
        <v>269</v>
      </c>
      <c r="AG18" s="10" t="s">
        <v>270</v>
      </c>
      <c r="AH18" s="10" t="s">
        <v>271</v>
      </c>
      <c r="AI18" s="10" t="s">
        <v>272</v>
      </c>
      <c r="AJ18" s="10" t="s">
        <v>273</v>
      </c>
      <c r="AK18" s="10" t="s">
        <v>274</v>
      </c>
      <c r="AL18" s="10" t="s">
        <v>275</v>
      </c>
      <c r="AM18" s="10" t="s">
        <v>276</v>
      </c>
      <c r="AN18" s="10" t="s">
        <v>277</v>
      </c>
      <c r="AO18" s="10" t="s">
        <v>278</v>
      </c>
      <c r="AP18" s="10" t="s">
        <v>279</v>
      </c>
      <c r="AQ18" s="10" t="s">
        <v>280</v>
      </c>
      <c r="AR18" s="10" t="s">
        <v>281</v>
      </c>
      <c r="AS18" s="10" t="s">
        <v>282</v>
      </c>
      <c r="AT18" s="10" t="s">
        <v>283</v>
      </c>
      <c r="AU18" s="10" t="s">
        <v>284</v>
      </c>
      <c r="AV18" s="10" t="s">
        <v>285</v>
      </c>
      <c r="AW18" s="10" t="s">
        <v>286</v>
      </c>
      <c r="AX18" s="10" t="s">
        <v>287</v>
      </c>
      <c r="AY18" s="10" t="s">
        <v>288</v>
      </c>
      <c r="AZ18" s="10" t="s">
        <v>289</v>
      </c>
      <c r="BA18" s="10" t="s">
        <v>290</v>
      </c>
      <c r="BB18" s="10" t="s">
        <v>291</v>
      </c>
      <c r="BC18" s="10" t="s">
        <v>292</v>
      </c>
      <c r="BD18" s="10" t="s">
        <v>293</v>
      </c>
      <c r="BE18" s="10" t="s">
        <v>294</v>
      </c>
      <c r="BF18" s="10" t="s">
        <v>295</v>
      </c>
      <c r="BG18" s="10" t="s">
        <v>296</v>
      </c>
      <c r="BH18" s="10" t="s">
        <v>297</v>
      </c>
      <c r="BI18" s="10" t="s">
        <v>298</v>
      </c>
      <c r="BJ18" s="10" t="s">
        <v>299</v>
      </c>
      <c r="BK18" s="10" t="s">
        <v>300</v>
      </c>
      <c r="BL18" s="10" t="s">
        <v>301</v>
      </c>
      <c r="BM18" s="10" t="s">
        <v>302</v>
      </c>
      <c r="BN18" s="10" t="s">
        <v>303</v>
      </c>
      <c r="BO18" s="10" t="s">
        <v>304</v>
      </c>
      <c r="BP18" s="10" t="s">
        <v>305</v>
      </c>
      <c r="BQ18" s="10" t="s">
        <v>306</v>
      </c>
      <c r="BR18" s="10" t="s">
        <v>307</v>
      </c>
      <c r="BS18" s="10" t="s">
        <v>308</v>
      </c>
      <c r="BT18" s="10" t="s">
        <v>309</v>
      </c>
      <c r="BU18" s="10" t="s">
        <v>310</v>
      </c>
      <c r="BV18" s="10" t="s">
        <v>311</v>
      </c>
      <c r="BW18" s="10" t="s">
        <v>312</v>
      </c>
      <c r="BX18" s="10" t="s">
        <v>313</v>
      </c>
      <c r="BY18" s="10" t="s">
        <v>314</v>
      </c>
      <c r="BZ18" s="10" t="s">
        <v>315</v>
      </c>
      <c r="CA18" s="10" t="s">
        <v>316</v>
      </c>
      <c r="CB18" s="10" t="s">
        <v>317</v>
      </c>
      <c r="CC18" s="10" t="s">
        <v>318</v>
      </c>
      <c r="CD18" s="10" t="s">
        <v>319</v>
      </c>
      <c r="CE18" s="10" t="s">
        <v>320</v>
      </c>
      <c r="CF18" s="10" t="s">
        <v>321</v>
      </c>
      <c r="CG18" s="10" t="s">
        <v>322</v>
      </c>
      <c r="CH18" s="10" t="s">
        <v>323</v>
      </c>
      <c r="CI18" s="10" t="s">
        <v>324</v>
      </c>
      <c r="CJ18" s="10" t="s">
        <v>325</v>
      </c>
      <c r="CK18" s="10" t="s">
        <v>326</v>
      </c>
      <c r="CL18" s="10" t="s">
        <v>327</v>
      </c>
      <c r="CM18" s="10" t="s">
        <v>328</v>
      </c>
      <c r="CN18" s="10" t="s">
        <v>329</v>
      </c>
      <c r="CO18" s="10" t="s">
        <v>330</v>
      </c>
      <c r="CP18" s="10" t="s">
        <v>331</v>
      </c>
      <c r="CQ18" s="10" t="s">
        <v>332</v>
      </c>
      <c r="CR18" s="10" t="s">
        <v>333</v>
      </c>
      <c r="CS18" s="10" t="s">
        <v>334</v>
      </c>
      <c r="CT18" s="10" t="s">
        <v>335</v>
      </c>
      <c r="CU18" s="10" t="s">
        <v>336</v>
      </c>
      <c r="CV18" s="10" t="s">
        <v>337</v>
      </c>
      <c r="CW18" s="10" t="s">
        <v>338</v>
      </c>
      <c r="CX18" s="10" t="s">
        <v>339</v>
      </c>
      <c r="CY18" s="10" t="s">
        <v>340</v>
      </c>
      <c r="CZ18" s="10" t="s">
        <v>341</v>
      </c>
      <c r="DA18" s="10" t="s">
        <v>342</v>
      </c>
      <c r="DB18" s="10" t="s">
        <v>343</v>
      </c>
      <c r="DC18" s="10" t="s">
        <v>344</v>
      </c>
      <c r="DD18" s="10" t="s">
        <v>345</v>
      </c>
      <c r="DE18" s="10" t="s">
        <v>346</v>
      </c>
      <c r="DF18" s="10" t="s">
        <v>347</v>
      </c>
      <c r="DG18" s="10" t="s">
        <v>348</v>
      </c>
      <c r="DH18" s="10" t="s">
        <v>349</v>
      </c>
      <c r="DI18" s="10" t="s">
        <v>350</v>
      </c>
      <c r="DJ18" s="10" t="s">
        <v>351</v>
      </c>
      <c r="DK18" s="10" t="s">
        <v>352</v>
      </c>
    </row>
    <row r="19" spans="1:115" s="10" customFormat="1" x14ac:dyDescent="0.35">
      <c r="A19" s="10" t="s">
        <v>353</v>
      </c>
      <c r="B19" s="10">
        <v>246500</v>
      </c>
      <c r="C19" s="10">
        <v>249300</v>
      </c>
      <c r="D19" s="10">
        <v>246200</v>
      </c>
      <c r="E19" s="10">
        <v>246800</v>
      </c>
      <c r="F19" s="10">
        <v>255100</v>
      </c>
      <c r="G19" s="10">
        <v>253200</v>
      </c>
      <c r="H19" s="10">
        <v>242500</v>
      </c>
      <c r="I19" s="10">
        <v>247900</v>
      </c>
      <c r="J19" s="10">
        <v>255700</v>
      </c>
      <c r="K19" s="10">
        <v>259400</v>
      </c>
      <c r="L19" s="10">
        <v>264700</v>
      </c>
      <c r="M19" s="10">
        <v>274000</v>
      </c>
      <c r="N19" s="10">
        <v>288000</v>
      </c>
      <c r="O19" s="10">
        <v>289900</v>
      </c>
      <c r="P19" s="10">
        <v>285800</v>
      </c>
      <c r="Q19" s="10">
        <v>287100</v>
      </c>
      <c r="R19" s="10">
        <v>293600</v>
      </c>
      <c r="S19" s="10">
        <v>288500</v>
      </c>
      <c r="T19" s="10">
        <v>273400</v>
      </c>
      <c r="U19" s="10">
        <v>278400</v>
      </c>
      <c r="V19" s="10">
        <v>283600</v>
      </c>
      <c r="W19" s="10">
        <v>285000</v>
      </c>
      <c r="X19" s="10">
        <v>288600</v>
      </c>
      <c r="Y19" s="10">
        <v>296000</v>
      </c>
      <c r="Z19" s="10">
        <v>305300</v>
      </c>
      <c r="AA19" s="10">
        <v>303300</v>
      </c>
      <c r="AB19" s="10">
        <v>297000</v>
      </c>
      <c r="AC19" s="10">
        <v>294500</v>
      </c>
      <c r="AD19" s="10">
        <v>299400</v>
      </c>
      <c r="AE19" s="10">
        <v>293600</v>
      </c>
      <c r="AF19" s="10">
        <v>276800</v>
      </c>
      <c r="AG19" s="10">
        <v>280900</v>
      </c>
      <c r="AH19" s="10">
        <v>286700</v>
      </c>
      <c r="AI19" s="10">
        <v>286300</v>
      </c>
      <c r="AJ19" s="10">
        <v>286400</v>
      </c>
      <c r="AK19" s="10">
        <v>291400</v>
      </c>
      <c r="AL19" s="10">
        <v>297200</v>
      </c>
      <c r="AM19" s="10">
        <v>293000</v>
      </c>
      <c r="AN19" s="10">
        <v>286100</v>
      </c>
      <c r="AO19" s="10">
        <v>286400</v>
      </c>
      <c r="AP19" s="10">
        <v>291100</v>
      </c>
      <c r="AQ19" s="10">
        <v>283900</v>
      </c>
      <c r="AR19" s="10">
        <v>268100</v>
      </c>
      <c r="AS19" s="10">
        <v>271400</v>
      </c>
      <c r="AT19" s="10">
        <v>274000</v>
      </c>
      <c r="AU19" s="10">
        <v>274100</v>
      </c>
      <c r="AV19" s="10">
        <v>273800</v>
      </c>
      <c r="AW19" s="10">
        <v>276400</v>
      </c>
      <c r="AX19" s="10">
        <v>280500</v>
      </c>
      <c r="AY19" s="10">
        <v>275400</v>
      </c>
      <c r="AZ19" s="10">
        <v>267200</v>
      </c>
      <c r="BA19" s="10">
        <v>267200</v>
      </c>
      <c r="BB19" s="10">
        <v>272800</v>
      </c>
      <c r="BC19" s="10">
        <v>265700</v>
      </c>
      <c r="BD19" s="10">
        <v>250500</v>
      </c>
      <c r="BE19" s="10">
        <v>253100</v>
      </c>
      <c r="BF19" s="10">
        <v>257700</v>
      </c>
      <c r="BG19" s="10">
        <v>260800</v>
      </c>
      <c r="BH19" s="10">
        <v>259200</v>
      </c>
      <c r="BI19" s="10">
        <v>260400</v>
      </c>
      <c r="BJ19" s="10">
        <v>261700</v>
      </c>
      <c r="BK19" s="10">
        <v>256500</v>
      </c>
      <c r="BL19" s="10">
        <v>250700</v>
      </c>
      <c r="BM19" s="10">
        <v>252400</v>
      </c>
      <c r="BN19" s="10">
        <v>256500</v>
      </c>
      <c r="BO19" s="10">
        <v>250900</v>
      </c>
      <c r="BP19" s="10">
        <v>236100</v>
      </c>
      <c r="BQ19" s="10">
        <v>237100</v>
      </c>
      <c r="BR19" s="10">
        <v>233100</v>
      </c>
      <c r="BS19" s="10">
        <v>213200</v>
      </c>
      <c r="BT19" s="10">
        <v>207500</v>
      </c>
      <c r="BU19" s="10">
        <v>204900</v>
      </c>
      <c r="BV19" s="10">
        <v>199700</v>
      </c>
      <c r="BW19" s="10">
        <v>188700</v>
      </c>
      <c r="BX19" s="10">
        <v>182200</v>
      </c>
      <c r="BY19" s="10">
        <v>180100</v>
      </c>
      <c r="BZ19" s="10">
        <v>177500</v>
      </c>
      <c r="CA19" s="10">
        <v>172800</v>
      </c>
      <c r="CB19" s="10">
        <v>162000</v>
      </c>
      <c r="CC19" s="10">
        <v>157900</v>
      </c>
      <c r="CD19" s="10">
        <v>156800</v>
      </c>
      <c r="CE19" s="10">
        <v>164900</v>
      </c>
      <c r="CF19" s="10">
        <v>167300</v>
      </c>
      <c r="CG19" s="10">
        <v>168100</v>
      </c>
      <c r="CH19" s="10">
        <v>165200</v>
      </c>
      <c r="CI19" s="10">
        <v>159100</v>
      </c>
      <c r="CJ19" s="10">
        <v>159000</v>
      </c>
      <c r="CK19" s="10">
        <v>162200</v>
      </c>
      <c r="CL19" s="10">
        <v>164400</v>
      </c>
      <c r="CM19" s="10">
        <v>158600</v>
      </c>
      <c r="CN19" s="10">
        <v>150000</v>
      </c>
      <c r="CO19" s="10">
        <v>151800</v>
      </c>
      <c r="CP19" s="10">
        <v>153200</v>
      </c>
      <c r="CQ19" s="10">
        <v>155700</v>
      </c>
      <c r="CR19" s="10">
        <v>154000</v>
      </c>
      <c r="CS19" s="10">
        <v>152900</v>
      </c>
      <c r="CT19" s="10">
        <v>149900</v>
      </c>
      <c r="CU19" s="10">
        <v>142900</v>
      </c>
      <c r="CV19" s="10">
        <v>141300</v>
      </c>
      <c r="CW19" s="10">
        <v>142900</v>
      </c>
      <c r="CX19" s="10">
        <v>143600</v>
      </c>
      <c r="CY19" s="10">
        <v>138300</v>
      </c>
      <c r="CZ19" s="10">
        <v>129600</v>
      </c>
      <c r="DA19" s="10">
        <v>129300</v>
      </c>
      <c r="DB19" s="10">
        <v>128900</v>
      </c>
      <c r="DC19" s="10">
        <v>127600</v>
      </c>
      <c r="DD19" s="10">
        <v>125200</v>
      </c>
      <c r="DE19" s="10">
        <v>123900</v>
      </c>
      <c r="DF19" s="10">
        <v>120200</v>
      </c>
      <c r="DG19" s="10">
        <v>113800</v>
      </c>
      <c r="DH19" s="10">
        <v>111400</v>
      </c>
      <c r="DI19" s="10">
        <v>111300</v>
      </c>
      <c r="DJ19" s="10">
        <v>111000</v>
      </c>
      <c r="DK19" s="10">
        <v>107100</v>
      </c>
    </row>
    <row r="20" spans="1:115" s="10" customFormat="1" x14ac:dyDescent="0.35">
      <c r="A20" s="10" t="s">
        <v>354</v>
      </c>
      <c r="B20" s="10">
        <v>812200</v>
      </c>
      <c r="C20" s="10">
        <v>811000</v>
      </c>
      <c r="D20" s="10">
        <v>822200</v>
      </c>
      <c r="E20" s="10">
        <v>833100</v>
      </c>
      <c r="F20" s="10">
        <v>848600</v>
      </c>
      <c r="G20" s="10">
        <v>842600</v>
      </c>
      <c r="H20" s="10">
        <v>838500</v>
      </c>
      <c r="I20" s="10">
        <v>853800</v>
      </c>
      <c r="J20" s="10">
        <v>869900</v>
      </c>
      <c r="K20" s="10">
        <v>882800</v>
      </c>
      <c r="L20" s="10">
        <v>897300</v>
      </c>
      <c r="M20" s="10">
        <v>910500</v>
      </c>
      <c r="N20" s="10">
        <v>913500</v>
      </c>
      <c r="O20" s="10">
        <v>909900</v>
      </c>
      <c r="P20" s="10">
        <v>922100</v>
      </c>
      <c r="Q20" s="10">
        <v>936500</v>
      </c>
      <c r="R20" s="10">
        <v>948700</v>
      </c>
      <c r="S20" s="10">
        <v>940500</v>
      </c>
      <c r="T20" s="10">
        <v>930300</v>
      </c>
      <c r="U20" s="10">
        <v>943800</v>
      </c>
      <c r="V20" s="10">
        <v>955500</v>
      </c>
      <c r="W20" s="10">
        <v>964600</v>
      </c>
      <c r="X20" s="10">
        <v>977100</v>
      </c>
      <c r="Y20" s="10">
        <v>987200</v>
      </c>
      <c r="Z20" s="10">
        <v>985300</v>
      </c>
      <c r="AA20" s="10">
        <v>977600</v>
      </c>
      <c r="AB20" s="10">
        <v>985200</v>
      </c>
      <c r="AC20" s="10">
        <v>992600</v>
      </c>
      <c r="AD20" s="10">
        <v>1000100</v>
      </c>
      <c r="AE20" s="10">
        <v>989100</v>
      </c>
      <c r="AF20" s="10">
        <v>973600</v>
      </c>
      <c r="AG20" s="10">
        <v>984900</v>
      </c>
      <c r="AH20" s="10">
        <v>995900</v>
      </c>
      <c r="AI20" s="10">
        <v>999900</v>
      </c>
      <c r="AJ20" s="10">
        <v>1006200</v>
      </c>
      <c r="AK20" s="10">
        <v>1010500</v>
      </c>
      <c r="AL20" s="10">
        <v>1002700</v>
      </c>
      <c r="AM20" s="10">
        <v>990800</v>
      </c>
      <c r="AN20" s="10">
        <v>994600</v>
      </c>
      <c r="AO20" s="10">
        <v>1002100</v>
      </c>
      <c r="AP20" s="10">
        <v>1008000</v>
      </c>
      <c r="AQ20" s="10">
        <v>993500</v>
      </c>
      <c r="AR20" s="10">
        <v>977000</v>
      </c>
      <c r="AS20" s="10">
        <v>983100</v>
      </c>
      <c r="AT20" s="10">
        <v>987200</v>
      </c>
      <c r="AU20" s="10">
        <v>992300</v>
      </c>
      <c r="AV20" s="10">
        <v>995500</v>
      </c>
      <c r="AW20" s="10">
        <v>997800</v>
      </c>
      <c r="AX20" s="10">
        <v>989000</v>
      </c>
      <c r="AY20" s="10">
        <v>977200</v>
      </c>
      <c r="AZ20" s="10">
        <v>975900</v>
      </c>
      <c r="BA20" s="10">
        <v>980800</v>
      </c>
      <c r="BB20" s="10">
        <v>987800</v>
      </c>
      <c r="BC20" s="10">
        <v>972400</v>
      </c>
      <c r="BD20" s="10">
        <v>956400</v>
      </c>
      <c r="BE20" s="10">
        <v>961900</v>
      </c>
      <c r="BF20" s="10">
        <v>969200</v>
      </c>
      <c r="BG20" s="10">
        <v>973200</v>
      </c>
      <c r="BH20" s="10">
        <v>974000</v>
      </c>
      <c r="BI20" s="10">
        <v>972000</v>
      </c>
      <c r="BJ20" s="10">
        <v>962100</v>
      </c>
      <c r="BK20" s="10">
        <v>950400</v>
      </c>
      <c r="BL20" s="10">
        <v>948800</v>
      </c>
      <c r="BM20" s="10">
        <v>951000</v>
      </c>
      <c r="BN20" s="10">
        <v>952700</v>
      </c>
      <c r="BO20" s="10">
        <v>937500</v>
      </c>
      <c r="BP20" s="10">
        <v>920300</v>
      </c>
      <c r="BQ20" s="10">
        <v>922200</v>
      </c>
      <c r="BR20" s="10">
        <v>916300</v>
      </c>
      <c r="BS20" s="10">
        <v>885900</v>
      </c>
      <c r="BT20" s="10">
        <v>880100</v>
      </c>
      <c r="BU20" s="10">
        <v>879100</v>
      </c>
      <c r="BV20" s="10">
        <v>872100</v>
      </c>
      <c r="BW20" s="10">
        <v>852300</v>
      </c>
      <c r="BX20" s="10">
        <v>841200</v>
      </c>
      <c r="BY20" s="10">
        <v>837300</v>
      </c>
      <c r="BZ20" s="10">
        <v>831800</v>
      </c>
      <c r="CA20" s="10">
        <v>820200</v>
      </c>
      <c r="CB20" s="10">
        <v>803100</v>
      </c>
      <c r="CC20" s="10">
        <v>800000</v>
      </c>
      <c r="CD20" s="10">
        <v>800400</v>
      </c>
      <c r="CE20" s="10">
        <v>811500</v>
      </c>
      <c r="CF20" s="10">
        <v>815700</v>
      </c>
      <c r="CG20" s="10">
        <v>813300</v>
      </c>
      <c r="CH20" s="10">
        <v>801800</v>
      </c>
      <c r="CI20" s="10">
        <v>787200</v>
      </c>
      <c r="CJ20" s="10">
        <v>785800</v>
      </c>
      <c r="CK20" s="10">
        <v>784300</v>
      </c>
      <c r="CL20" s="10">
        <v>785300</v>
      </c>
      <c r="CM20" s="10">
        <v>771400</v>
      </c>
      <c r="CN20" s="10">
        <v>756200</v>
      </c>
      <c r="CO20" s="10">
        <v>759300</v>
      </c>
      <c r="CP20" s="10">
        <v>760300</v>
      </c>
      <c r="CQ20" s="10">
        <v>761100</v>
      </c>
      <c r="CR20" s="10">
        <v>759500</v>
      </c>
      <c r="CS20" s="10">
        <v>756200</v>
      </c>
      <c r="CT20" s="10">
        <v>747600</v>
      </c>
      <c r="CU20" s="10">
        <v>735100</v>
      </c>
      <c r="CV20" s="10">
        <v>733900</v>
      </c>
      <c r="CW20" s="10">
        <v>733100</v>
      </c>
      <c r="CX20" s="10">
        <v>732100</v>
      </c>
      <c r="CY20" s="10">
        <v>717700</v>
      </c>
      <c r="CZ20" s="10">
        <v>703000</v>
      </c>
      <c r="DA20" s="10">
        <v>702200</v>
      </c>
      <c r="DB20" s="10">
        <v>700500</v>
      </c>
      <c r="DC20" s="10">
        <v>697300</v>
      </c>
      <c r="DD20" s="10">
        <v>694000</v>
      </c>
      <c r="DE20" s="10">
        <v>690600</v>
      </c>
      <c r="DF20" s="10">
        <v>679700</v>
      </c>
      <c r="DG20" s="10">
        <v>667400</v>
      </c>
      <c r="DH20" s="10">
        <v>663700</v>
      </c>
      <c r="DI20" s="10">
        <v>660300</v>
      </c>
      <c r="DJ20" s="10">
        <v>658000</v>
      </c>
      <c r="DK20" s="10">
        <v>644200</v>
      </c>
    </row>
    <row r="21" spans="1:115" s="10" customFormat="1" x14ac:dyDescent="0.35">
      <c r="A21" s="10" t="s">
        <v>355</v>
      </c>
      <c r="B21" s="10">
        <f>B20/2</f>
        <v>406100</v>
      </c>
      <c r="C21" s="10">
        <f t="shared" ref="C21:BN21" si="2">C20/2</f>
        <v>405500</v>
      </c>
      <c r="D21" s="10">
        <f t="shared" si="2"/>
        <v>411100</v>
      </c>
      <c r="E21" s="10">
        <f t="shared" si="2"/>
        <v>416550</v>
      </c>
      <c r="F21" s="10">
        <f t="shared" si="2"/>
        <v>424300</v>
      </c>
      <c r="G21" s="10">
        <f t="shared" si="2"/>
        <v>421300</v>
      </c>
      <c r="H21" s="10">
        <f t="shared" si="2"/>
        <v>419250</v>
      </c>
      <c r="I21" s="10">
        <f t="shared" si="2"/>
        <v>426900</v>
      </c>
      <c r="J21" s="10">
        <f t="shared" si="2"/>
        <v>434950</v>
      </c>
      <c r="K21" s="10">
        <f t="shared" si="2"/>
        <v>441400</v>
      </c>
      <c r="L21" s="10">
        <f t="shared" si="2"/>
        <v>448650</v>
      </c>
      <c r="M21" s="10">
        <f t="shared" si="2"/>
        <v>455250</v>
      </c>
      <c r="N21" s="10">
        <f t="shared" si="2"/>
        <v>456750</v>
      </c>
      <c r="O21" s="10">
        <f t="shared" si="2"/>
        <v>454950</v>
      </c>
      <c r="P21" s="10">
        <f t="shared" si="2"/>
        <v>461050</v>
      </c>
      <c r="Q21" s="10">
        <f t="shared" si="2"/>
        <v>468250</v>
      </c>
      <c r="R21" s="10">
        <f t="shared" si="2"/>
        <v>474350</v>
      </c>
      <c r="S21" s="10">
        <f t="shared" si="2"/>
        <v>470250</v>
      </c>
      <c r="T21" s="10">
        <f t="shared" si="2"/>
        <v>465150</v>
      </c>
      <c r="U21" s="10">
        <f t="shared" si="2"/>
        <v>471900</v>
      </c>
      <c r="V21" s="10">
        <f t="shared" si="2"/>
        <v>477750</v>
      </c>
      <c r="W21" s="10">
        <f t="shared" si="2"/>
        <v>482300</v>
      </c>
      <c r="X21" s="10">
        <f t="shared" si="2"/>
        <v>488550</v>
      </c>
      <c r="Y21" s="10">
        <f t="shared" si="2"/>
        <v>493600</v>
      </c>
      <c r="Z21" s="10">
        <f t="shared" si="2"/>
        <v>492650</v>
      </c>
      <c r="AA21" s="10">
        <f t="shared" si="2"/>
        <v>488800</v>
      </c>
      <c r="AB21" s="10">
        <f t="shared" si="2"/>
        <v>492600</v>
      </c>
      <c r="AC21" s="10">
        <f t="shared" si="2"/>
        <v>496300</v>
      </c>
      <c r="AD21" s="10">
        <f t="shared" si="2"/>
        <v>500050</v>
      </c>
      <c r="AE21" s="10">
        <f t="shared" si="2"/>
        <v>494550</v>
      </c>
      <c r="AF21" s="10">
        <f t="shared" si="2"/>
        <v>486800</v>
      </c>
      <c r="AG21" s="10">
        <f t="shared" si="2"/>
        <v>492450</v>
      </c>
      <c r="AH21" s="10">
        <f t="shared" si="2"/>
        <v>497950</v>
      </c>
      <c r="AI21" s="10">
        <f t="shared" si="2"/>
        <v>499950</v>
      </c>
      <c r="AJ21" s="10">
        <f t="shared" si="2"/>
        <v>503100</v>
      </c>
      <c r="AK21" s="10">
        <f t="shared" si="2"/>
        <v>505250</v>
      </c>
      <c r="AL21" s="10">
        <f t="shared" si="2"/>
        <v>501350</v>
      </c>
      <c r="AM21" s="10">
        <f t="shared" si="2"/>
        <v>495400</v>
      </c>
      <c r="AN21" s="10">
        <f t="shared" si="2"/>
        <v>497300</v>
      </c>
      <c r="AO21" s="10">
        <f t="shared" si="2"/>
        <v>501050</v>
      </c>
      <c r="AP21" s="10">
        <f t="shared" si="2"/>
        <v>504000</v>
      </c>
      <c r="AQ21" s="10">
        <f t="shared" si="2"/>
        <v>496750</v>
      </c>
      <c r="AR21" s="10">
        <f t="shared" si="2"/>
        <v>488500</v>
      </c>
      <c r="AS21" s="10">
        <f t="shared" si="2"/>
        <v>491550</v>
      </c>
      <c r="AT21" s="10">
        <f t="shared" si="2"/>
        <v>493600</v>
      </c>
      <c r="AU21" s="10">
        <f t="shared" si="2"/>
        <v>496150</v>
      </c>
      <c r="AV21" s="10">
        <f t="shared" si="2"/>
        <v>497750</v>
      </c>
      <c r="AW21" s="10">
        <f t="shared" si="2"/>
        <v>498900</v>
      </c>
      <c r="AX21" s="10">
        <f t="shared" si="2"/>
        <v>494500</v>
      </c>
      <c r="AY21" s="10">
        <f t="shared" si="2"/>
        <v>488600</v>
      </c>
      <c r="AZ21" s="10">
        <f t="shared" si="2"/>
        <v>487950</v>
      </c>
      <c r="BA21" s="10">
        <f t="shared" si="2"/>
        <v>490400</v>
      </c>
      <c r="BB21" s="10">
        <f t="shared" si="2"/>
        <v>493900</v>
      </c>
      <c r="BC21" s="10">
        <f t="shared" si="2"/>
        <v>486200</v>
      </c>
      <c r="BD21" s="10">
        <f t="shared" si="2"/>
        <v>478200</v>
      </c>
      <c r="BE21" s="10">
        <f t="shared" si="2"/>
        <v>480950</v>
      </c>
      <c r="BF21" s="10">
        <f t="shared" si="2"/>
        <v>484600</v>
      </c>
      <c r="BG21" s="10">
        <f t="shared" si="2"/>
        <v>486600</v>
      </c>
      <c r="BH21" s="10">
        <f t="shared" si="2"/>
        <v>487000</v>
      </c>
      <c r="BI21" s="10">
        <f t="shared" si="2"/>
        <v>486000</v>
      </c>
      <c r="BJ21" s="10">
        <f t="shared" si="2"/>
        <v>481050</v>
      </c>
      <c r="BK21" s="10">
        <f t="shared" si="2"/>
        <v>475200</v>
      </c>
      <c r="BL21" s="10">
        <f t="shared" si="2"/>
        <v>474400</v>
      </c>
      <c r="BM21" s="10">
        <f t="shared" si="2"/>
        <v>475500</v>
      </c>
      <c r="BN21" s="10">
        <f t="shared" si="2"/>
        <v>476350</v>
      </c>
      <c r="BO21" s="10">
        <f t="shared" ref="BO21:DK21" si="3">BO20/2</f>
        <v>468750</v>
      </c>
      <c r="BP21" s="10">
        <f t="shared" si="3"/>
        <v>460150</v>
      </c>
      <c r="BQ21" s="10">
        <f t="shared" si="3"/>
        <v>461100</v>
      </c>
      <c r="BR21" s="10">
        <f t="shared" si="3"/>
        <v>458150</v>
      </c>
      <c r="BS21" s="10">
        <f t="shared" si="3"/>
        <v>442950</v>
      </c>
      <c r="BT21" s="10">
        <f t="shared" si="3"/>
        <v>440050</v>
      </c>
      <c r="BU21" s="10">
        <f t="shared" si="3"/>
        <v>439550</v>
      </c>
      <c r="BV21" s="10">
        <f t="shared" si="3"/>
        <v>436050</v>
      </c>
      <c r="BW21" s="10">
        <f t="shared" si="3"/>
        <v>426150</v>
      </c>
      <c r="BX21" s="10">
        <f t="shared" si="3"/>
        <v>420600</v>
      </c>
      <c r="BY21" s="10">
        <f t="shared" si="3"/>
        <v>418650</v>
      </c>
      <c r="BZ21" s="10">
        <f t="shared" si="3"/>
        <v>415900</v>
      </c>
      <c r="CA21" s="10">
        <f t="shared" si="3"/>
        <v>410100</v>
      </c>
      <c r="CB21" s="10">
        <f t="shared" si="3"/>
        <v>401550</v>
      </c>
      <c r="CC21" s="10">
        <f t="shared" si="3"/>
        <v>400000</v>
      </c>
      <c r="CD21" s="10">
        <f t="shared" si="3"/>
        <v>400200</v>
      </c>
      <c r="CE21" s="10">
        <f t="shared" si="3"/>
        <v>405750</v>
      </c>
      <c r="CF21" s="10">
        <f t="shared" si="3"/>
        <v>407850</v>
      </c>
      <c r="CG21" s="10">
        <f t="shared" si="3"/>
        <v>406650</v>
      </c>
      <c r="CH21" s="10">
        <f t="shared" si="3"/>
        <v>400900</v>
      </c>
      <c r="CI21" s="10">
        <f t="shared" si="3"/>
        <v>393600</v>
      </c>
      <c r="CJ21" s="10">
        <f t="shared" si="3"/>
        <v>392900</v>
      </c>
      <c r="CK21" s="10">
        <f t="shared" si="3"/>
        <v>392150</v>
      </c>
      <c r="CL21" s="10">
        <f t="shared" si="3"/>
        <v>392650</v>
      </c>
      <c r="CM21" s="10">
        <f t="shared" si="3"/>
        <v>385700</v>
      </c>
      <c r="CN21" s="10">
        <f t="shared" si="3"/>
        <v>378100</v>
      </c>
      <c r="CO21" s="10">
        <f t="shared" si="3"/>
        <v>379650</v>
      </c>
      <c r="CP21" s="10">
        <f t="shared" si="3"/>
        <v>380150</v>
      </c>
      <c r="CQ21" s="10">
        <f t="shared" si="3"/>
        <v>380550</v>
      </c>
      <c r="CR21" s="10">
        <f t="shared" si="3"/>
        <v>379750</v>
      </c>
      <c r="CS21" s="10">
        <f t="shared" si="3"/>
        <v>378100</v>
      </c>
      <c r="CT21" s="10">
        <f t="shared" si="3"/>
        <v>373800</v>
      </c>
      <c r="CU21" s="10">
        <f t="shared" si="3"/>
        <v>367550</v>
      </c>
      <c r="CV21" s="10">
        <f t="shared" si="3"/>
        <v>366950</v>
      </c>
      <c r="CW21" s="10">
        <f t="shared" si="3"/>
        <v>366550</v>
      </c>
      <c r="CX21" s="10">
        <f t="shared" si="3"/>
        <v>366050</v>
      </c>
      <c r="CY21" s="10">
        <f t="shared" si="3"/>
        <v>358850</v>
      </c>
      <c r="CZ21" s="10">
        <f t="shared" si="3"/>
        <v>351500</v>
      </c>
      <c r="DA21" s="10">
        <f t="shared" si="3"/>
        <v>351100</v>
      </c>
      <c r="DB21" s="10">
        <f t="shared" si="3"/>
        <v>350250</v>
      </c>
      <c r="DC21" s="10">
        <f t="shared" si="3"/>
        <v>348650</v>
      </c>
      <c r="DD21" s="10">
        <f t="shared" si="3"/>
        <v>347000</v>
      </c>
      <c r="DE21" s="10">
        <f t="shared" si="3"/>
        <v>345300</v>
      </c>
      <c r="DF21" s="10">
        <f t="shared" si="3"/>
        <v>339850</v>
      </c>
      <c r="DG21" s="10">
        <f t="shared" si="3"/>
        <v>333700</v>
      </c>
      <c r="DH21" s="10">
        <f t="shared" si="3"/>
        <v>331850</v>
      </c>
      <c r="DI21" s="10">
        <f t="shared" si="3"/>
        <v>330150</v>
      </c>
      <c r="DJ21" s="10">
        <f t="shared" si="3"/>
        <v>329000</v>
      </c>
      <c r="DK21" s="10">
        <f t="shared" si="3"/>
        <v>322100</v>
      </c>
    </row>
    <row r="22" spans="1:115" x14ac:dyDescent="0.35">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0"/>
      <c r="CT22" s="10"/>
      <c r="CU22" s="10"/>
      <c r="CV22" s="10"/>
      <c r="CW22" s="10"/>
      <c r="CX22" s="10"/>
      <c r="CY22" s="10"/>
      <c r="CZ22" s="10"/>
      <c r="DA22" s="10"/>
      <c r="DB22" s="10"/>
      <c r="DC22" s="10"/>
      <c r="DD22" s="10"/>
      <c r="DE22" s="10"/>
      <c r="DF22" s="10"/>
      <c r="DG22" s="10"/>
      <c r="DH22" s="10"/>
      <c r="DI22" s="10"/>
      <c r="DJ22" s="10"/>
      <c r="DK22" s="10"/>
    </row>
    <row r="23" spans="1:115" x14ac:dyDescent="0.35">
      <c r="A23" t="s">
        <v>356</v>
      </c>
    </row>
    <row r="24" spans="1:115" x14ac:dyDescent="0.35">
      <c r="B24">
        <v>2014</v>
      </c>
      <c r="C24">
        <v>2015</v>
      </c>
      <c r="D24">
        <v>2016</v>
      </c>
      <c r="E24">
        <v>2017</v>
      </c>
      <c r="F24">
        <v>2018</v>
      </c>
      <c r="G24">
        <v>2019</v>
      </c>
      <c r="H24">
        <v>2020</v>
      </c>
      <c r="I24">
        <v>2021</v>
      </c>
      <c r="J24">
        <v>2022</v>
      </c>
      <c r="K24">
        <v>2023</v>
      </c>
    </row>
    <row r="25" spans="1:115" x14ac:dyDescent="0.35">
      <c r="A25" t="s">
        <v>353</v>
      </c>
      <c r="B25" s="10">
        <f>AVERAGE(B19:G19)</f>
        <v>249516.66666666666</v>
      </c>
      <c r="C25" s="10">
        <f>AVERAGE(H19:S19)</f>
        <v>273091.66666666669</v>
      </c>
      <c r="D25" s="10">
        <f>AVERAGE(T19:AE19)</f>
        <v>291508.33333333331</v>
      </c>
      <c r="E25" s="10">
        <f>AVERAGE(AF19:AQ19)</f>
        <v>287183.33333333331</v>
      </c>
      <c r="F25" s="10">
        <f>AVERAGE(AR19:BC19)</f>
        <v>272216.66666666669</v>
      </c>
      <c r="G25" s="10">
        <f>AVERAGE(BD19:BO19)</f>
        <v>255866.66666666666</v>
      </c>
      <c r="H25" s="10">
        <f>AVERAGE(BP19:CA19)</f>
        <v>202741.66666666666</v>
      </c>
      <c r="I25" s="10">
        <f>AVERAGE(CB19:CM19)</f>
        <v>162125</v>
      </c>
      <c r="J25" s="10">
        <f>AVERAGE(CN19:CY19)</f>
        <v>148041.66666666666</v>
      </c>
      <c r="K25" s="10">
        <f>AVERAGE(CZ19:DK19)</f>
        <v>119941.66666666667</v>
      </c>
    </row>
    <row r="26" spans="1:115" x14ac:dyDescent="0.35">
      <c r="A26" t="s">
        <v>354</v>
      </c>
      <c r="B26" s="10">
        <f t="shared" ref="B26:B27" si="4">AVERAGE(B20:G20)</f>
        <v>828283.33333333337</v>
      </c>
      <c r="C26" s="10">
        <f t="shared" ref="C26:C27" si="5">AVERAGE(H20:S20)</f>
        <v>902000</v>
      </c>
      <c r="D26" s="10">
        <f t="shared" ref="D26:D27" si="6">AVERAGE(T20:AE20)</f>
        <v>974033.33333333337</v>
      </c>
      <c r="E26" s="10">
        <f t="shared" ref="E26:E27" si="7">AVERAGE(AF20:AQ20)</f>
        <v>996891.66666666663</v>
      </c>
      <c r="F26" s="10">
        <f t="shared" ref="F26:F27" si="8">AVERAGE(AR20:BC20)</f>
        <v>984666.66666666663</v>
      </c>
      <c r="G26" s="10">
        <f t="shared" ref="G26:G27" si="9">AVERAGE(BD20:BO20)</f>
        <v>959100</v>
      </c>
      <c r="H26" s="10">
        <f t="shared" ref="H26:H27" si="10">AVERAGE(BP20:CA20)</f>
        <v>871566.66666666663</v>
      </c>
      <c r="I26" s="10">
        <f t="shared" ref="I26:I27" si="11">AVERAGE(CB20:CM20)</f>
        <v>796650</v>
      </c>
      <c r="J26" s="10">
        <f t="shared" ref="J26:J27" si="12">AVERAGE(CN20:CY20)</f>
        <v>746008.33333333337</v>
      </c>
      <c r="K26" s="10">
        <f t="shared" ref="K26:K27" si="13">AVERAGE(CZ20:DK20)</f>
        <v>680075</v>
      </c>
    </row>
    <row r="27" spans="1:115" x14ac:dyDescent="0.35">
      <c r="A27" t="s">
        <v>355</v>
      </c>
      <c r="B27" s="10">
        <f t="shared" si="4"/>
        <v>414141.66666666669</v>
      </c>
      <c r="C27" s="10">
        <f t="shared" si="5"/>
        <v>451000</v>
      </c>
      <c r="D27" s="10">
        <f t="shared" si="6"/>
        <v>487016.66666666669</v>
      </c>
      <c r="E27" s="10">
        <f t="shared" si="7"/>
        <v>498445.83333333331</v>
      </c>
      <c r="F27" s="10">
        <f t="shared" si="8"/>
        <v>492333.33333333331</v>
      </c>
      <c r="G27" s="10">
        <f t="shared" si="9"/>
        <v>479550</v>
      </c>
      <c r="H27" s="10">
        <f t="shared" si="10"/>
        <v>435783.33333333331</v>
      </c>
      <c r="I27" s="10">
        <f t="shared" si="11"/>
        <v>398325</v>
      </c>
      <c r="J27" s="10">
        <f t="shared" si="12"/>
        <v>373004.16666666669</v>
      </c>
      <c r="K27" s="10">
        <f t="shared" si="13"/>
        <v>340037.5</v>
      </c>
    </row>
    <row r="28" spans="1:115" x14ac:dyDescent="0.35">
      <c r="A28" t="s">
        <v>235</v>
      </c>
      <c r="B28" s="10">
        <f t="shared" ref="B28:K28" si="14">B25+B27</f>
        <v>663658.33333333337</v>
      </c>
      <c r="C28" s="10">
        <f t="shared" si="14"/>
        <v>724091.66666666674</v>
      </c>
      <c r="D28" s="10">
        <f t="shared" si="14"/>
        <v>778525</v>
      </c>
      <c r="E28" s="10">
        <f t="shared" si="14"/>
        <v>785629.16666666663</v>
      </c>
      <c r="F28" s="10">
        <f t="shared" si="14"/>
        <v>764550</v>
      </c>
      <c r="G28" s="10">
        <f t="shared" si="14"/>
        <v>735416.66666666663</v>
      </c>
      <c r="H28" s="10">
        <f t="shared" si="14"/>
        <v>638525</v>
      </c>
      <c r="I28" s="10">
        <f t="shared" si="14"/>
        <v>560450</v>
      </c>
      <c r="J28" s="10">
        <f t="shared" si="14"/>
        <v>521045.83333333337</v>
      </c>
      <c r="K28" s="10">
        <f t="shared" si="14"/>
        <v>459979.16666666669</v>
      </c>
    </row>
    <row r="30" spans="1:115" x14ac:dyDescent="0.35">
      <c r="A30" s="4" t="s">
        <v>361</v>
      </c>
    </row>
    <row r="31" spans="1:115" x14ac:dyDescent="0.35">
      <c r="A31" s="12" t="s">
        <v>358</v>
      </c>
      <c r="B31" s="11">
        <v>459979.16666666669</v>
      </c>
    </row>
    <row r="32" spans="1:115" x14ac:dyDescent="0.35">
      <c r="A32" t="s">
        <v>359</v>
      </c>
      <c r="B32" s="5">
        <v>0.80542112055013904</v>
      </c>
    </row>
    <row r="33" spans="1:21" x14ac:dyDescent="0.35">
      <c r="B33" s="13" t="s">
        <v>357</v>
      </c>
      <c r="C33" s="4">
        <v>1</v>
      </c>
      <c r="D33" s="4">
        <v>2</v>
      </c>
      <c r="E33" s="4">
        <v>3</v>
      </c>
      <c r="F33" s="4">
        <v>4</v>
      </c>
      <c r="G33" s="4">
        <v>5</v>
      </c>
      <c r="H33" s="4">
        <v>6</v>
      </c>
      <c r="I33" s="4">
        <v>7</v>
      </c>
      <c r="J33" s="4">
        <v>8</v>
      </c>
      <c r="K33" s="4">
        <v>9</v>
      </c>
      <c r="L33" s="4">
        <v>10</v>
      </c>
    </row>
    <row r="34" spans="1:21" x14ac:dyDescent="0.35">
      <c r="A34" t="s">
        <v>420</v>
      </c>
      <c r="B34" s="11">
        <v>459979.16666666669</v>
      </c>
      <c r="C34" s="11">
        <f t="shared" ref="C34:L34" si="15">B34*(1+($B32/100))</f>
        <v>463683.9360251305</v>
      </c>
      <c r="D34" s="11">
        <f t="shared" si="15"/>
        <v>467418.54437847505</v>
      </c>
      <c r="E34" s="11">
        <f t="shared" si="15"/>
        <v>471183.23205626727</v>
      </c>
      <c r="F34" s="11">
        <f t="shared" si="15"/>
        <v>474978.24132373917</v>
      </c>
      <c r="G34" s="11">
        <f t="shared" si="15"/>
        <v>478803.81639737816</v>
      </c>
      <c r="H34" s="11">
        <f t="shared" si="15"/>
        <v>482660.20346064272</v>
      </c>
      <c r="I34" s="11">
        <f t="shared" si="15"/>
        <v>486547.65067980497</v>
      </c>
      <c r="J34" s="11">
        <f t="shared" si="15"/>
        <v>490466.40821992059</v>
      </c>
      <c r="K34" s="11">
        <f t="shared" si="15"/>
        <v>494416.72826092743</v>
      </c>
      <c r="L34" s="11">
        <f t="shared" si="15"/>
        <v>498398.8650138739</v>
      </c>
    </row>
    <row r="35" spans="1:21" x14ac:dyDescent="0.35">
      <c r="A35" t="s">
        <v>360</v>
      </c>
      <c r="B35" s="11">
        <f>L34</f>
        <v>498398.8650138739</v>
      </c>
    </row>
    <row r="36" spans="1:21" x14ac:dyDescent="0.35">
      <c r="A36" t="s">
        <v>17</v>
      </c>
      <c r="B36" s="11">
        <f>B35-B31</f>
        <v>38419.698347207217</v>
      </c>
    </row>
    <row r="38" spans="1:21" x14ac:dyDescent="0.35">
      <c r="A38" s="4" t="s">
        <v>362</v>
      </c>
    </row>
    <row r="39" spans="1:21" x14ac:dyDescent="0.35">
      <c r="A39" s="12"/>
      <c r="B39" s="12"/>
      <c r="C39" s="12"/>
    </row>
    <row r="40" spans="1:21" x14ac:dyDescent="0.35">
      <c r="A40" s="12" t="s">
        <v>363</v>
      </c>
      <c r="B40" s="11">
        <v>85300</v>
      </c>
      <c r="C40" s="12"/>
      <c r="D40" s="11"/>
    </row>
    <row r="41" spans="1:21" x14ac:dyDescent="0.35">
      <c r="A41" t="s">
        <v>364</v>
      </c>
      <c r="B41" s="5">
        <v>0.80542112055013904</v>
      </c>
      <c r="C41" s="12"/>
      <c r="D41" s="12"/>
      <c r="E41" s="12"/>
      <c r="F41" s="12"/>
      <c r="G41" s="12"/>
      <c r="H41" s="12"/>
      <c r="I41" s="12"/>
      <c r="J41" s="12"/>
      <c r="K41" s="12"/>
      <c r="L41" s="12"/>
      <c r="M41" s="12"/>
      <c r="N41" s="12"/>
      <c r="O41" s="12"/>
      <c r="P41" s="12"/>
      <c r="Q41" s="12"/>
      <c r="R41" s="12"/>
      <c r="S41" s="12"/>
      <c r="T41" s="12"/>
      <c r="U41" s="12"/>
    </row>
    <row r="42" spans="1:21" x14ac:dyDescent="0.35">
      <c r="B42" s="13" t="s">
        <v>357</v>
      </c>
      <c r="C42" s="4">
        <v>1</v>
      </c>
      <c r="D42" s="4">
        <v>2</v>
      </c>
      <c r="E42" s="4">
        <v>3</v>
      </c>
      <c r="F42" s="4">
        <v>4</v>
      </c>
      <c r="G42" s="4">
        <v>5</v>
      </c>
      <c r="H42" s="4">
        <v>6</v>
      </c>
      <c r="I42" s="4">
        <v>7</v>
      </c>
      <c r="J42" s="4">
        <v>8</v>
      </c>
      <c r="K42" s="4">
        <v>9</v>
      </c>
      <c r="L42" s="4">
        <v>10</v>
      </c>
      <c r="M42" s="13">
        <v>11</v>
      </c>
      <c r="N42" s="4">
        <v>12</v>
      </c>
      <c r="O42" s="4">
        <v>13</v>
      </c>
      <c r="P42" s="4">
        <v>14</v>
      </c>
      <c r="Q42" s="4">
        <v>15</v>
      </c>
      <c r="R42" s="4">
        <v>16</v>
      </c>
      <c r="S42" s="4">
        <v>17</v>
      </c>
      <c r="T42" s="12"/>
      <c r="U42" s="12"/>
    </row>
    <row r="43" spans="1:21" x14ac:dyDescent="0.35">
      <c r="A43" t="s">
        <v>419</v>
      </c>
      <c r="B43" s="11">
        <v>85300</v>
      </c>
      <c r="C43" s="11">
        <f>B43*(1+($B41/100))</f>
        <v>85987.024215829268</v>
      </c>
      <c r="D43" s="11">
        <f t="shared" ref="D43:S43" si="16">C43*(1+($B41/100))</f>
        <v>86679.581869796108</v>
      </c>
      <c r="E43" s="11">
        <f t="shared" si="16"/>
        <v>87377.717529379981</v>
      </c>
      <c r="F43" s="11">
        <f t="shared" si="16"/>
        <v>88081.47612101624</v>
      </c>
      <c r="G43" s="11">
        <f t="shared" si="16"/>
        <v>88790.902932987228</v>
      </c>
      <c r="H43" s="11">
        <f t="shared" si="16"/>
        <v>89506.043618336669</v>
      </c>
      <c r="I43" s="11">
        <f t="shared" si="16"/>
        <v>90226.944197807563</v>
      </c>
      <c r="J43" s="11">
        <f t="shared" si="16"/>
        <v>90953.651062803692</v>
      </c>
      <c r="K43" s="11">
        <f t="shared" si="16"/>
        <v>91686.210978374977</v>
      </c>
      <c r="L43" s="11">
        <f t="shared" si="16"/>
        <v>92424.671086226968</v>
      </c>
      <c r="M43" s="11">
        <f t="shared" si="16"/>
        <v>93169.078907754432</v>
      </c>
      <c r="N43" s="11">
        <f t="shared" si="16"/>
        <v>93919.482347099503</v>
      </c>
      <c r="O43" s="11">
        <f t="shared" si="16"/>
        <v>94675.929694234394</v>
      </c>
      <c r="P43" s="11">
        <f t="shared" si="16"/>
        <v>95438.469628068953</v>
      </c>
      <c r="Q43" s="11">
        <f t="shared" si="16"/>
        <v>96207.151219583247</v>
      </c>
      <c r="R43" s="11">
        <f t="shared" si="16"/>
        <v>96982.02393498538</v>
      </c>
      <c r="S43" s="11">
        <f t="shared" si="16"/>
        <v>97763.137638894739</v>
      </c>
      <c r="T43" s="12"/>
      <c r="U43" s="12"/>
    </row>
    <row r="44" spans="1:21" x14ac:dyDescent="0.35">
      <c r="A44" s="12" t="s">
        <v>365</v>
      </c>
      <c r="B44" s="11">
        <f>S43</f>
        <v>97763.137638894739</v>
      </c>
      <c r="C44" s="12"/>
      <c r="D44" s="12"/>
      <c r="E44" s="12"/>
      <c r="F44" s="12"/>
      <c r="G44" s="12"/>
      <c r="H44" s="12"/>
      <c r="I44" s="12"/>
      <c r="J44" s="12"/>
      <c r="K44" s="12"/>
      <c r="L44" s="12"/>
      <c r="M44" s="12"/>
      <c r="N44" s="12"/>
      <c r="O44" s="12"/>
      <c r="P44" s="12"/>
      <c r="Q44" s="12"/>
      <c r="R44" s="12"/>
      <c r="S44" s="12"/>
      <c r="T44" s="12"/>
      <c r="U44" s="12"/>
    </row>
    <row r="45" spans="1:21" x14ac:dyDescent="0.35">
      <c r="A45" s="12" t="s">
        <v>17</v>
      </c>
      <c r="B45" s="11">
        <f>B44-B40</f>
        <v>12463.137638894739</v>
      </c>
      <c r="C45" s="12"/>
      <c r="D45" s="12"/>
      <c r="E45" s="12"/>
      <c r="F45" s="12"/>
      <c r="G45" s="12"/>
      <c r="H45" s="12"/>
      <c r="I45" s="12"/>
      <c r="J45" s="12"/>
      <c r="K45" s="12"/>
      <c r="L45" s="12"/>
      <c r="M45" s="12"/>
      <c r="N45" s="12"/>
      <c r="O45" s="12"/>
      <c r="P45" s="12"/>
      <c r="Q45" s="12"/>
      <c r="R45" s="12"/>
      <c r="S45" s="12"/>
      <c r="T45" s="12"/>
      <c r="U45" s="12"/>
    </row>
    <row r="46" spans="1:21" x14ac:dyDescent="0.35">
      <c r="C46" s="12"/>
      <c r="D46" s="12"/>
      <c r="E46" s="12"/>
      <c r="F46" s="12"/>
      <c r="G46" s="12"/>
      <c r="H46" s="12"/>
      <c r="I46" s="12"/>
      <c r="J46" s="12"/>
      <c r="K46" s="12"/>
      <c r="L46" s="12"/>
      <c r="M46" s="12"/>
      <c r="N46" s="12"/>
      <c r="O46" s="12"/>
      <c r="P46" s="12"/>
      <c r="Q46" s="12"/>
      <c r="R46" s="12"/>
      <c r="S46" s="12"/>
      <c r="T46" s="12"/>
      <c r="U46" s="12"/>
    </row>
    <row r="47" spans="1:21" x14ac:dyDescent="0.35">
      <c r="A47" s="4" t="s">
        <v>366</v>
      </c>
      <c r="B47" s="6">
        <f>B36-B45</f>
        <v>25956.560708312478</v>
      </c>
    </row>
    <row r="49" spans="1:12" x14ac:dyDescent="0.35">
      <c r="A49" s="4" t="s">
        <v>367</v>
      </c>
    </row>
    <row r="50" spans="1:12" x14ac:dyDescent="0.35">
      <c r="A50" s="4"/>
    </row>
    <row r="51" spans="1:12" x14ac:dyDescent="0.35">
      <c r="A51" s="4" t="s">
        <v>361</v>
      </c>
    </row>
    <row r="52" spans="1:12" x14ac:dyDescent="0.35">
      <c r="A52" s="4"/>
    </row>
    <row r="53" spans="1:12" x14ac:dyDescent="0.35">
      <c r="A53" t="s">
        <v>371</v>
      </c>
      <c r="B53">
        <v>2014</v>
      </c>
      <c r="C53">
        <v>2015</v>
      </c>
      <c r="D53">
        <v>2016</v>
      </c>
      <c r="E53">
        <v>2017</v>
      </c>
      <c r="F53">
        <v>2018</v>
      </c>
      <c r="G53">
        <v>2019</v>
      </c>
      <c r="H53">
        <v>2020</v>
      </c>
      <c r="I53">
        <v>2021</v>
      </c>
      <c r="J53">
        <v>2022</v>
      </c>
      <c r="K53">
        <v>2023</v>
      </c>
    </row>
    <row r="54" spans="1:12" x14ac:dyDescent="0.35">
      <c r="A54" t="s">
        <v>369</v>
      </c>
      <c r="B54" s="11">
        <v>663658.33333333337</v>
      </c>
      <c r="C54" s="11">
        <v>724091.66666666674</v>
      </c>
      <c r="D54" s="11">
        <v>778525</v>
      </c>
      <c r="E54" s="11">
        <v>785629.16666666663</v>
      </c>
      <c r="F54" s="11">
        <v>764550</v>
      </c>
      <c r="G54" s="11">
        <v>735416.66666666663</v>
      </c>
      <c r="H54" s="11">
        <v>638525</v>
      </c>
      <c r="I54" s="11">
        <v>560450</v>
      </c>
      <c r="J54" s="11">
        <v>521045.83333333337</v>
      </c>
      <c r="K54" s="11">
        <v>459979.16666666669</v>
      </c>
    </row>
    <row r="55" spans="1:12" x14ac:dyDescent="0.35">
      <c r="A55" t="s">
        <v>373</v>
      </c>
      <c r="C55" s="5">
        <f>C54/B54</f>
        <v>1.0910609123670565</v>
      </c>
      <c r="D55" s="5">
        <f t="shared" ref="D55:E55" si="17">D54/C54</f>
        <v>1.0751746440943251</v>
      </c>
      <c r="E55" s="5">
        <f t="shared" si="17"/>
        <v>1.0091251618980337</v>
      </c>
      <c r="F55" s="5"/>
      <c r="G55" s="5"/>
    </row>
    <row r="56" spans="1:12" x14ac:dyDescent="0.35">
      <c r="A56" t="s">
        <v>372</v>
      </c>
      <c r="B56" s="5">
        <f>(AVERAGE(C55:E55))*100-100</f>
        <v>5.845357278647171</v>
      </c>
    </row>
    <row r="57" spans="1:12" x14ac:dyDescent="0.35">
      <c r="B57" s="13" t="s">
        <v>357</v>
      </c>
      <c r="C57" s="4">
        <v>1</v>
      </c>
      <c r="D57" s="4">
        <v>2</v>
      </c>
      <c r="E57" s="4">
        <v>3</v>
      </c>
      <c r="F57" s="4">
        <v>4</v>
      </c>
      <c r="G57" s="4">
        <v>5</v>
      </c>
      <c r="H57" s="4">
        <v>6</v>
      </c>
      <c r="I57" s="4">
        <v>7</v>
      </c>
      <c r="J57" s="4">
        <v>8</v>
      </c>
      <c r="K57" s="4">
        <v>9</v>
      </c>
      <c r="L57" s="4">
        <v>10</v>
      </c>
    </row>
    <row r="58" spans="1:12" x14ac:dyDescent="0.35">
      <c r="A58" t="s">
        <v>418</v>
      </c>
      <c r="B58" s="11">
        <v>459979.16666666669</v>
      </c>
      <c r="C58" s="11">
        <f t="shared" ref="C58:L58" si="18">B58*(1+($B56/100))</f>
        <v>486866.59236567729</v>
      </c>
      <c r="D58" s="11">
        <f t="shared" si="18"/>
        <v>515325.68415982585</v>
      </c>
      <c r="E58" s="11">
        <f t="shared" si="18"/>
        <v>545448.31154760055</v>
      </c>
      <c r="F58" s="11">
        <f t="shared" si="18"/>
        <v>577331.71412790625</v>
      </c>
      <c r="G58" s="11">
        <f t="shared" si="18"/>
        <v>611078.81550162029</v>
      </c>
      <c r="H58" s="11">
        <f t="shared" si="18"/>
        <v>646798.5555218152</v>
      </c>
      <c r="I58" s="11">
        <f t="shared" si="18"/>
        <v>684606.24196519435</v>
      </c>
      <c r="J58" s="11">
        <f t="shared" si="18"/>
        <v>724623.92275997973</v>
      </c>
      <c r="K58" s="11">
        <f t="shared" si="18"/>
        <v>766980.77997184882</v>
      </c>
      <c r="L58" s="11">
        <f t="shared" si="18"/>
        <v>811813.54681975814</v>
      </c>
    </row>
    <row r="59" spans="1:12" x14ac:dyDescent="0.35">
      <c r="A59" t="s">
        <v>370</v>
      </c>
      <c r="B59" s="11">
        <f>L58-B58</f>
        <v>351834.38015309145</v>
      </c>
      <c r="C59" s="11"/>
    </row>
    <row r="61" spans="1:12" x14ac:dyDescent="0.35">
      <c r="A61" s="4" t="s">
        <v>362</v>
      </c>
    </row>
    <row r="62" spans="1:12" x14ac:dyDescent="0.35">
      <c r="A62" t="s">
        <v>408</v>
      </c>
    </row>
    <row r="63" spans="1:12" x14ac:dyDescent="0.35">
      <c r="A63" s="12" t="s">
        <v>410</v>
      </c>
      <c r="B63" s="12" t="s">
        <v>411</v>
      </c>
      <c r="C63" s="12" t="s">
        <v>376</v>
      </c>
      <c r="D63" s="12" t="s">
        <v>377</v>
      </c>
      <c r="E63" s="12" t="s">
        <v>378</v>
      </c>
      <c r="F63" s="12" t="s">
        <v>379</v>
      </c>
      <c r="G63" s="12" t="s">
        <v>380</v>
      </c>
      <c r="H63" s="12" t="s">
        <v>224</v>
      </c>
      <c r="I63" s="12" t="s">
        <v>229</v>
      </c>
    </row>
    <row r="64" spans="1:12" x14ac:dyDescent="0.35">
      <c r="A64" s="12" t="s">
        <v>381</v>
      </c>
      <c r="B64" s="12" t="s">
        <v>382</v>
      </c>
      <c r="C64" s="11">
        <v>9055</v>
      </c>
      <c r="D64" s="11">
        <v>12804</v>
      </c>
      <c r="E64" s="11">
        <v>16552</v>
      </c>
      <c r="F64" s="11">
        <v>24892</v>
      </c>
      <c r="G64" s="11">
        <v>38224</v>
      </c>
      <c r="H64" s="11">
        <v>34762</v>
      </c>
      <c r="I64" s="11">
        <v>35876</v>
      </c>
    </row>
    <row r="65" spans="1:9" x14ac:dyDescent="0.35">
      <c r="A65" s="12" t="s">
        <v>383</v>
      </c>
      <c r="B65" s="12" t="s">
        <v>382</v>
      </c>
      <c r="C65" s="11">
        <v>59</v>
      </c>
      <c r="D65" s="11">
        <v>692</v>
      </c>
      <c r="E65" s="11">
        <v>1324</v>
      </c>
      <c r="F65" s="11">
        <v>2062</v>
      </c>
      <c r="G65" s="11">
        <v>2757</v>
      </c>
      <c r="H65" s="11">
        <v>5901</v>
      </c>
      <c r="I65" s="11">
        <v>11981</v>
      </c>
    </row>
    <row r="66" spans="1:9" x14ac:dyDescent="0.35">
      <c r="A66" s="12" t="s">
        <v>384</v>
      </c>
      <c r="B66" s="12" t="s">
        <v>382</v>
      </c>
      <c r="C66" s="11">
        <v>351</v>
      </c>
      <c r="D66" s="11">
        <v>526</v>
      </c>
      <c r="E66" s="11">
        <v>701</v>
      </c>
      <c r="F66" s="11">
        <v>2383</v>
      </c>
      <c r="G66" s="11">
        <v>3833</v>
      </c>
      <c r="H66" s="11">
        <v>4851</v>
      </c>
      <c r="I66" s="11">
        <v>6410</v>
      </c>
    </row>
    <row r="67" spans="1:9" x14ac:dyDescent="0.35">
      <c r="A67" s="12" t="s">
        <v>385</v>
      </c>
      <c r="B67" s="12" t="s">
        <v>382</v>
      </c>
      <c r="C67" s="11">
        <v>521</v>
      </c>
      <c r="D67" s="11">
        <v>2091</v>
      </c>
      <c r="E67" s="11">
        <v>3661</v>
      </c>
      <c r="F67" s="11">
        <v>4494</v>
      </c>
      <c r="G67" s="11">
        <v>5367</v>
      </c>
      <c r="H67" s="11">
        <v>7414</v>
      </c>
      <c r="I67" s="11">
        <v>15065</v>
      </c>
    </row>
    <row r="68" spans="1:9" x14ac:dyDescent="0.35">
      <c r="A68" s="12" t="s">
        <v>386</v>
      </c>
      <c r="B68" s="12" t="s">
        <v>382</v>
      </c>
      <c r="C68" s="11">
        <v>3732</v>
      </c>
      <c r="D68" s="11">
        <v>3192</v>
      </c>
      <c r="E68" s="11">
        <v>2731</v>
      </c>
      <c r="F68" s="11">
        <v>18982</v>
      </c>
      <c r="G68" s="11">
        <v>35829</v>
      </c>
      <c r="H68" s="11">
        <v>34124</v>
      </c>
      <c r="I68" s="11">
        <v>45577</v>
      </c>
    </row>
    <row r="69" spans="1:9" x14ac:dyDescent="0.35">
      <c r="A69" s="12" t="s">
        <v>387</v>
      </c>
      <c r="B69" s="12" t="s">
        <v>382</v>
      </c>
      <c r="C69" s="11">
        <v>273</v>
      </c>
      <c r="D69" s="11">
        <v>354</v>
      </c>
      <c r="E69" s="11">
        <v>439</v>
      </c>
      <c r="F69" s="11">
        <v>701</v>
      </c>
      <c r="G69" s="11">
        <v>1063</v>
      </c>
      <c r="H69" s="11">
        <v>5208</v>
      </c>
      <c r="I69" s="11">
        <v>31593</v>
      </c>
    </row>
    <row r="70" spans="1:9" x14ac:dyDescent="0.35">
      <c r="A70" s="12" t="s">
        <v>388</v>
      </c>
      <c r="B70" s="12" t="s">
        <v>382</v>
      </c>
      <c r="C70" s="11">
        <v>34</v>
      </c>
      <c r="D70" s="11">
        <v>1426</v>
      </c>
      <c r="E70" s="11">
        <v>3211</v>
      </c>
      <c r="F70" s="11">
        <v>3601</v>
      </c>
      <c r="G70" s="11">
        <v>4037</v>
      </c>
      <c r="H70" s="11">
        <v>5501</v>
      </c>
      <c r="I70" s="11">
        <v>9187</v>
      </c>
    </row>
    <row r="71" spans="1:9" x14ac:dyDescent="0.35">
      <c r="A71" s="12" t="s">
        <v>389</v>
      </c>
      <c r="B71" s="12" t="s">
        <v>382</v>
      </c>
      <c r="C71" s="11">
        <v>9126</v>
      </c>
      <c r="D71" s="11">
        <v>11553</v>
      </c>
      <c r="E71" s="11">
        <v>14074</v>
      </c>
      <c r="F71" s="11">
        <v>15379</v>
      </c>
      <c r="G71" s="11">
        <v>16085</v>
      </c>
      <c r="H71" s="11">
        <v>17830</v>
      </c>
      <c r="I71" s="11">
        <v>21428</v>
      </c>
    </row>
    <row r="72" spans="1:9" x14ac:dyDescent="0.35">
      <c r="A72" s="12" t="s">
        <v>390</v>
      </c>
      <c r="B72" s="12" t="s">
        <v>382</v>
      </c>
      <c r="C72" s="11">
        <v>31</v>
      </c>
      <c r="D72" s="11">
        <v>48</v>
      </c>
      <c r="E72" s="11">
        <v>64</v>
      </c>
      <c r="F72" s="11">
        <v>295</v>
      </c>
      <c r="G72" s="11">
        <v>524</v>
      </c>
      <c r="H72" s="11">
        <v>654</v>
      </c>
      <c r="I72" s="11">
        <v>1297</v>
      </c>
    </row>
    <row r="73" spans="1:9" x14ac:dyDescent="0.35">
      <c r="A73" s="12" t="s">
        <v>391</v>
      </c>
      <c r="B73" s="12" t="s">
        <v>382</v>
      </c>
      <c r="C73" s="11">
        <v>1738</v>
      </c>
      <c r="D73" s="11">
        <v>2018</v>
      </c>
      <c r="E73" s="11">
        <v>2297</v>
      </c>
      <c r="F73" s="11">
        <v>3504</v>
      </c>
      <c r="G73" s="11">
        <v>4367</v>
      </c>
      <c r="H73" s="11">
        <v>5328</v>
      </c>
      <c r="I73" s="11">
        <v>6460</v>
      </c>
    </row>
    <row r="74" spans="1:9" x14ac:dyDescent="0.35">
      <c r="A74" s="12" t="s">
        <v>392</v>
      </c>
      <c r="B74" s="12" t="s">
        <v>382</v>
      </c>
      <c r="C74" s="11">
        <v>117</v>
      </c>
      <c r="D74" s="11">
        <v>167</v>
      </c>
      <c r="E74" s="11">
        <v>218</v>
      </c>
      <c r="F74" s="11">
        <v>803</v>
      </c>
      <c r="G74" s="11">
        <v>1369</v>
      </c>
      <c r="H74" s="11">
        <v>2218</v>
      </c>
      <c r="I74" s="11">
        <v>3712</v>
      </c>
    </row>
    <row r="75" spans="1:9" x14ac:dyDescent="0.35">
      <c r="A75" s="12" t="s">
        <v>393</v>
      </c>
      <c r="B75" s="12" t="s">
        <v>382</v>
      </c>
      <c r="C75" s="11">
        <v>281</v>
      </c>
      <c r="D75" s="11">
        <v>315</v>
      </c>
      <c r="E75" s="11">
        <v>246</v>
      </c>
      <c r="F75" s="11">
        <v>2224</v>
      </c>
      <c r="G75" s="11">
        <v>3901</v>
      </c>
      <c r="H75" s="11">
        <v>4306</v>
      </c>
      <c r="I75" s="11">
        <v>6620</v>
      </c>
    </row>
    <row r="76" spans="1:9" x14ac:dyDescent="0.35">
      <c r="A76" s="12" t="s">
        <v>394</v>
      </c>
      <c r="B76" s="12" t="s">
        <v>382</v>
      </c>
      <c r="C76" s="11">
        <v>11473</v>
      </c>
      <c r="D76" s="11">
        <v>13616</v>
      </c>
      <c r="E76" s="11">
        <v>14602</v>
      </c>
      <c r="F76" s="11">
        <v>16960</v>
      </c>
      <c r="G76" s="11">
        <v>20291</v>
      </c>
      <c r="H76" s="11">
        <v>23339</v>
      </c>
      <c r="I76" s="11">
        <v>29715</v>
      </c>
    </row>
    <row r="77" spans="1:9" x14ac:dyDescent="0.35">
      <c r="A77" s="12" t="s">
        <v>395</v>
      </c>
      <c r="B77" s="12" t="s">
        <v>382</v>
      </c>
      <c r="C77" s="11">
        <v>182</v>
      </c>
      <c r="D77" s="11">
        <v>186</v>
      </c>
      <c r="E77" s="11">
        <v>171</v>
      </c>
      <c r="F77" s="11">
        <v>419</v>
      </c>
      <c r="G77" s="11">
        <v>666</v>
      </c>
      <c r="H77" s="11">
        <v>670</v>
      </c>
      <c r="I77" s="11">
        <v>628</v>
      </c>
    </row>
    <row r="78" spans="1:9" x14ac:dyDescent="0.35">
      <c r="A78" s="12" t="s">
        <v>396</v>
      </c>
      <c r="B78" s="12" t="s">
        <v>382</v>
      </c>
      <c r="C78" s="11">
        <v>34223</v>
      </c>
      <c r="D78" s="11">
        <v>23503</v>
      </c>
      <c r="E78" s="11">
        <v>13169</v>
      </c>
      <c r="F78" s="11">
        <v>15618</v>
      </c>
      <c r="G78" s="11">
        <v>18723</v>
      </c>
      <c r="H78" s="11">
        <v>17643</v>
      </c>
      <c r="I78" s="11">
        <v>18033</v>
      </c>
    </row>
    <row r="79" spans="1:9" x14ac:dyDescent="0.35">
      <c r="A79" s="12" t="s">
        <v>397</v>
      </c>
      <c r="B79" s="12" t="s">
        <v>382</v>
      </c>
      <c r="C79" s="11">
        <v>59492</v>
      </c>
      <c r="D79" s="11">
        <v>45568</v>
      </c>
      <c r="E79" s="11">
        <v>31644</v>
      </c>
      <c r="F79" s="11">
        <v>48310</v>
      </c>
      <c r="G79" s="11">
        <v>68044</v>
      </c>
      <c r="H79" s="11">
        <v>61672</v>
      </c>
      <c r="I79" s="11">
        <v>66500</v>
      </c>
    </row>
    <row r="80" spans="1:9" x14ac:dyDescent="0.35">
      <c r="A80" s="12" t="s">
        <v>398</v>
      </c>
      <c r="B80" s="12" t="s">
        <v>382</v>
      </c>
      <c r="C80" s="11">
        <v>5333</v>
      </c>
      <c r="D80" s="11">
        <v>6258</v>
      </c>
      <c r="E80" s="11">
        <v>7313</v>
      </c>
      <c r="F80" s="11">
        <v>8005</v>
      </c>
      <c r="G80" s="11">
        <v>8482</v>
      </c>
      <c r="H80" s="11">
        <v>14361</v>
      </c>
      <c r="I80" s="11">
        <v>31494</v>
      </c>
    </row>
    <row r="81" spans="1:14" x14ac:dyDescent="0.35">
      <c r="A81" s="12" t="s">
        <v>399</v>
      </c>
      <c r="B81" s="12" t="s">
        <v>382</v>
      </c>
      <c r="C81" s="11">
        <v>6866</v>
      </c>
      <c r="D81" s="11">
        <v>8269</v>
      </c>
      <c r="E81" s="11">
        <v>10009</v>
      </c>
      <c r="F81" s="11">
        <v>14299</v>
      </c>
      <c r="G81" s="11">
        <v>16215</v>
      </c>
      <c r="H81" s="11">
        <v>18383</v>
      </c>
      <c r="I81" s="11">
        <v>21089</v>
      </c>
    </row>
    <row r="82" spans="1:14" x14ac:dyDescent="0.35">
      <c r="A82" s="12" t="s">
        <v>400</v>
      </c>
      <c r="B82" s="12" t="s">
        <v>382</v>
      </c>
      <c r="C82" s="11">
        <v>75</v>
      </c>
      <c r="D82" s="11">
        <v>106</v>
      </c>
      <c r="E82" s="11">
        <v>201</v>
      </c>
      <c r="F82" s="11">
        <v>215</v>
      </c>
      <c r="G82" s="11">
        <v>524</v>
      </c>
      <c r="H82" s="11">
        <v>559</v>
      </c>
      <c r="I82" s="11">
        <v>740</v>
      </c>
    </row>
    <row r="83" spans="1:14" x14ac:dyDescent="0.35">
      <c r="A83" s="12" t="s">
        <v>401</v>
      </c>
      <c r="B83" s="12" t="s">
        <v>382</v>
      </c>
      <c r="C83" s="11">
        <v>61463</v>
      </c>
      <c r="D83" s="11">
        <v>74249</v>
      </c>
      <c r="E83" s="11">
        <v>118972</v>
      </c>
      <c r="F83" s="11">
        <v>222431</v>
      </c>
      <c r="G83" s="11">
        <v>319145</v>
      </c>
      <c r="H83" s="11">
        <v>305969</v>
      </c>
      <c r="I83" s="11">
        <v>303193</v>
      </c>
    </row>
    <row r="84" spans="1:14" x14ac:dyDescent="0.35">
      <c r="A84" s="12" t="s">
        <v>402</v>
      </c>
      <c r="B84" s="12" t="s">
        <v>382</v>
      </c>
      <c r="C84" s="11">
        <v>6067</v>
      </c>
      <c r="D84" s="11">
        <v>6845</v>
      </c>
      <c r="E84" s="11">
        <v>7622</v>
      </c>
      <c r="F84" s="11">
        <v>8450</v>
      </c>
      <c r="G84" s="11">
        <v>9384</v>
      </c>
      <c r="H84" s="11">
        <v>9925</v>
      </c>
      <c r="I84" s="11">
        <v>11721</v>
      </c>
    </row>
    <row r="85" spans="1:14" x14ac:dyDescent="0.35">
      <c r="A85" s="12" t="s">
        <v>403</v>
      </c>
      <c r="B85" s="12" t="s">
        <v>382</v>
      </c>
      <c r="C85" s="11">
        <v>20477</v>
      </c>
      <c r="D85" s="11">
        <v>22892</v>
      </c>
      <c r="E85" s="11">
        <v>24643</v>
      </c>
      <c r="F85" s="11">
        <v>23245</v>
      </c>
      <c r="G85" s="11">
        <v>23737</v>
      </c>
      <c r="H85" s="11">
        <v>22484</v>
      </c>
      <c r="I85" s="11">
        <v>22472</v>
      </c>
    </row>
    <row r="86" spans="1:14" x14ac:dyDescent="0.35">
      <c r="A86" s="12" t="s">
        <v>404</v>
      </c>
      <c r="B86" s="12" t="s">
        <v>382</v>
      </c>
      <c r="C86" s="11">
        <v>102335</v>
      </c>
      <c r="D86" s="11">
        <v>105643</v>
      </c>
      <c r="E86" s="11">
        <v>108951</v>
      </c>
      <c r="F86" s="11">
        <v>143491</v>
      </c>
      <c r="G86" s="11">
        <v>174048</v>
      </c>
      <c r="H86" s="11">
        <v>167087</v>
      </c>
      <c r="I86" s="11">
        <v>169565</v>
      </c>
    </row>
    <row r="87" spans="1:14" x14ac:dyDescent="0.35">
      <c r="A87" s="12" t="s">
        <v>405</v>
      </c>
      <c r="B87" s="12" t="s">
        <v>382</v>
      </c>
      <c r="C87" s="11">
        <v>103961</v>
      </c>
      <c r="D87" s="11">
        <v>107736</v>
      </c>
      <c r="E87" s="11">
        <v>111510</v>
      </c>
      <c r="F87" s="11">
        <v>96506</v>
      </c>
      <c r="G87" s="11">
        <v>83240</v>
      </c>
      <c r="H87" s="11">
        <v>85431</v>
      </c>
      <c r="I87" s="11">
        <v>118246</v>
      </c>
    </row>
    <row r="88" spans="1:14" x14ac:dyDescent="0.35">
      <c r="A88" s="12" t="s">
        <v>406</v>
      </c>
      <c r="B88" s="12" t="s">
        <v>382</v>
      </c>
      <c r="C88" s="11">
        <v>2355</v>
      </c>
      <c r="D88" s="11">
        <v>3041</v>
      </c>
      <c r="E88" s="11">
        <v>3760</v>
      </c>
      <c r="F88" s="11">
        <v>4047</v>
      </c>
      <c r="G88" s="11">
        <v>4329</v>
      </c>
      <c r="H88" s="11">
        <v>6604</v>
      </c>
      <c r="I88" s="11">
        <v>5633</v>
      </c>
    </row>
    <row r="89" spans="1:14" x14ac:dyDescent="0.35">
      <c r="A89" s="12" t="s">
        <v>407</v>
      </c>
      <c r="B89" s="12" t="s">
        <v>382</v>
      </c>
      <c r="C89" s="11">
        <v>36211</v>
      </c>
      <c r="D89" s="11">
        <v>39070</v>
      </c>
      <c r="E89" s="11">
        <v>43294</v>
      </c>
      <c r="F89" s="11">
        <v>47173</v>
      </c>
      <c r="G89" s="11">
        <v>47041</v>
      </c>
      <c r="H89" s="11">
        <v>48562</v>
      </c>
      <c r="I89" s="11">
        <v>57243</v>
      </c>
    </row>
    <row r="90" spans="1:14" x14ac:dyDescent="0.35">
      <c r="A90" s="12"/>
      <c r="B90" s="12"/>
      <c r="C90" s="12"/>
      <c r="D90" s="12"/>
      <c r="E90" s="12"/>
      <c r="F90" s="12"/>
    </row>
    <row r="91" spans="1:14" x14ac:dyDescent="0.35">
      <c r="A91" s="12"/>
      <c r="B91" s="12"/>
      <c r="C91" s="12" t="s">
        <v>376</v>
      </c>
      <c r="D91" s="12" t="s">
        <v>377</v>
      </c>
      <c r="E91" s="12" t="s">
        <v>378</v>
      </c>
      <c r="F91" s="12" t="s">
        <v>379</v>
      </c>
      <c r="G91" s="12" t="s">
        <v>380</v>
      </c>
      <c r="H91" s="12" t="s">
        <v>224</v>
      </c>
      <c r="I91" s="12" t="s">
        <v>229</v>
      </c>
    </row>
    <row r="92" spans="1:14" x14ac:dyDescent="0.35">
      <c r="A92" s="12" t="s">
        <v>409</v>
      </c>
      <c r="B92" s="12"/>
      <c r="C92" s="11">
        <f t="shared" ref="C92:I92" si="19">SUM(C64:C89)</f>
        <v>475831</v>
      </c>
      <c r="D92" s="11">
        <f t="shared" si="19"/>
        <v>492168</v>
      </c>
      <c r="E92" s="11">
        <f t="shared" si="19"/>
        <v>541379</v>
      </c>
      <c r="F92" s="11">
        <f t="shared" si="19"/>
        <v>728489</v>
      </c>
      <c r="G92" s="11">
        <f t="shared" si="19"/>
        <v>911225</v>
      </c>
      <c r="H92" s="11">
        <f t="shared" si="19"/>
        <v>910786</v>
      </c>
      <c r="I92" s="11">
        <f t="shared" si="19"/>
        <v>1051478</v>
      </c>
    </row>
    <row r="93" spans="1:14" x14ac:dyDescent="0.35">
      <c r="A93" s="12" t="s">
        <v>412</v>
      </c>
      <c r="B93" s="11">
        <v>85300</v>
      </c>
      <c r="C93" s="12"/>
      <c r="D93" s="12"/>
      <c r="E93" s="12"/>
      <c r="F93" s="12"/>
      <c r="G93" s="12"/>
      <c r="H93" s="12"/>
      <c r="I93" s="12"/>
      <c r="J93" s="12"/>
      <c r="K93" s="12"/>
      <c r="L93" s="12"/>
      <c r="M93" s="12"/>
    </row>
    <row r="94" spans="1:14" x14ac:dyDescent="0.35">
      <c r="A94" s="12" t="s">
        <v>413</v>
      </c>
      <c r="B94" s="5">
        <f>B93/H92*100</f>
        <v>9.365537019673118</v>
      </c>
      <c r="C94" s="12"/>
      <c r="D94" s="12"/>
      <c r="E94" s="12"/>
      <c r="F94" s="12"/>
      <c r="G94" s="11"/>
      <c r="H94" s="11"/>
      <c r="I94" s="11"/>
      <c r="J94" s="11"/>
      <c r="K94" s="11"/>
      <c r="L94" s="11"/>
      <c r="M94" s="11"/>
    </row>
    <row r="95" spans="1:14" x14ac:dyDescent="0.35">
      <c r="A95" s="12" t="s">
        <v>416</v>
      </c>
      <c r="B95" s="12"/>
      <c r="C95" s="11">
        <f t="shared" ref="C95:I95" si="20">C92/100*$B94</f>
        <v>44564.128456080798</v>
      </c>
      <c r="D95" s="11">
        <f t="shared" si="20"/>
        <v>46094.176238984794</v>
      </c>
      <c r="E95" s="11">
        <f t="shared" si="20"/>
        <v>50703.050661736132</v>
      </c>
      <c r="F95" s="11">
        <f t="shared" si="20"/>
        <v>68226.906979246502</v>
      </c>
      <c r="G95" s="11">
        <f t="shared" si="20"/>
        <v>85341.114707516375</v>
      </c>
      <c r="H95" s="11">
        <f t="shared" si="20"/>
        <v>85300.000000000015</v>
      </c>
      <c r="I95" s="11">
        <f t="shared" si="20"/>
        <v>98476.561343718509</v>
      </c>
      <c r="J95" s="11"/>
      <c r="K95" s="11"/>
      <c r="L95" s="11"/>
      <c r="M95" s="11"/>
      <c r="N95" s="11"/>
    </row>
    <row r="96" spans="1:14" x14ac:dyDescent="0.35">
      <c r="A96" s="12" t="s">
        <v>415</v>
      </c>
      <c r="B96" s="12"/>
      <c r="C96" s="11"/>
      <c r="D96" s="11"/>
      <c r="E96" s="11">
        <f>E95/D95*100</f>
        <v>109.99882154061216</v>
      </c>
      <c r="F96" s="11">
        <f t="shared" ref="F96:I96" si="21">F95/E95*100</f>
        <v>134.56173955768509</v>
      </c>
      <c r="G96" s="11">
        <f t="shared" si="21"/>
        <v>125.08424972786139</v>
      </c>
      <c r="H96" s="11">
        <f t="shared" si="21"/>
        <v>99.951823095283828</v>
      </c>
      <c r="I96" s="11">
        <f t="shared" si="21"/>
        <v>115.447316932847</v>
      </c>
      <c r="J96" s="11"/>
      <c r="K96" s="11"/>
      <c r="L96" s="11"/>
      <c r="M96" s="11"/>
      <c r="N96" s="11"/>
    </row>
    <row r="97" spans="1:19" x14ac:dyDescent="0.35">
      <c r="A97" s="12" t="s">
        <v>414</v>
      </c>
      <c r="B97" s="5">
        <f>AVERAGE(E96:I96)</f>
        <v>117.00879017085791</v>
      </c>
      <c r="C97" s="12"/>
      <c r="D97" s="12"/>
      <c r="E97" s="12"/>
      <c r="F97" s="12"/>
      <c r="G97" s="12"/>
      <c r="H97" s="12"/>
      <c r="I97" s="12"/>
      <c r="J97" s="12"/>
      <c r="K97" s="12"/>
      <c r="L97" s="12"/>
      <c r="M97" s="12"/>
    </row>
    <row r="98" spans="1:19" x14ac:dyDescent="0.35">
      <c r="A98" s="19" t="s">
        <v>465</v>
      </c>
      <c r="B98" s="5">
        <f>(B97-100)/5</f>
        <v>3.4017580341715812</v>
      </c>
      <c r="C98" s="12"/>
      <c r="D98" s="12"/>
      <c r="E98" s="12"/>
      <c r="F98" s="12"/>
      <c r="G98" s="12"/>
      <c r="H98" s="12"/>
      <c r="I98" s="12"/>
      <c r="J98" s="12"/>
      <c r="K98" s="12"/>
      <c r="L98" s="12"/>
      <c r="M98" s="12"/>
    </row>
    <row r="99" spans="1:19" x14ac:dyDescent="0.35">
      <c r="B99" s="13" t="s">
        <v>357</v>
      </c>
      <c r="C99" s="4">
        <v>1</v>
      </c>
      <c r="D99" s="4">
        <v>2</v>
      </c>
      <c r="E99" s="4">
        <v>3</v>
      </c>
      <c r="F99" s="4">
        <v>4</v>
      </c>
      <c r="G99" s="4">
        <v>5</v>
      </c>
      <c r="H99" s="4">
        <v>6</v>
      </c>
      <c r="I99" s="4">
        <v>7</v>
      </c>
      <c r="J99" s="4">
        <v>8</v>
      </c>
      <c r="K99" s="4">
        <v>9</v>
      </c>
      <c r="L99" s="4">
        <v>10</v>
      </c>
      <c r="M99" s="13">
        <v>11</v>
      </c>
      <c r="N99" s="4">
        <v>12</v>
      </c>
      <c r="O99" s="4">
        <v>13</v>
      </c>
      <c r="P99" s="4">
        <v>14</v>
      </c>
      <c r="Q99" s="4">
        <v>15</v>
      </c>
      <c r="R99" s="4">
        <v>16</v>
      </c>
      <c r="S99" s="4">
        <v>17</v>
      </c>
    </row>
    <row r="100" spans="1:19" x14ac:dyDescent="0.35">
      <c r="A100" t="s">
        <v>417</v>
      </c>
      <c r="B100" s="11">
        <v>85300</v>
      </c>
      <c r="C100" s="11">
        <f>B100*(1+($B98/100))</f>
        <v>88201.699603148358</v>
      </c>
      <c r="D100" s="11">
        <f t="shared" ref="D100:S100" si="22">C100*(1+($B98/100))</f>
        <v>91202.108005674338</v>
      </c>
      <c r="E100" s="11">
        <f t="shared" si="22"/>
        <v>94304.583042091195</v>
      </c>
      <c r="F100" s="11">
        <f t="shared" si="22"/>
        <v>97512.596772317542</v>
      </c>
      <c r="G100" s="11">
        <f t="shared" si="22"/>
        <v>100829.73936734919</v>
      </c>
      <c r="H100" s="11">
        <f t="shared" si="22"/>
        <v>104259.72312711226</v>
      </c>
      <c r="I100" s="11">
        <f t="shared" si="22"/>
        <v>107806.38663499385</v>
      </c>
      <c r="J100" s="11">
        <f t="shared" si="22"/>
        <v>111473.69905369982</v>
      </c>
      <c r="K100" s="11">
        <f t="shared" si="22"/>
        <v>115265.7645672473</v>
      </c>
      <c r="L100" s="11">
        <f t="shared" si="22"/>
        <v>119186.82697406293</v>
      </c>
      <c r="M100" s="11">
        <f t="shared" si="22"/>
        <v>123241.27443632729</v>
      </c>
      <c r="N100" s="11">
        <f t="shared" si="22"/>
        <v>127433.64439088049</v>
      </c>
      <c r="O100" s="11">
        <f t="shared" si="22"/>
        <v>131768.62862718489</v>
      </c>
      <c r="P100" s="11">
        <f t="shared" si="22"/>
        <v>136251.07853802785</v>
      </c>
      <c r="Q100" s="11">
        <f t="shared" si="22"/>
        <v>140886.01054884063</v>
      </c>
      <c r="R100" s="11">
        <f t="shared" si="22"/>
        <v>145678.61173170962</v>
      </c>
      <c r="S100" s="11">
        <f t="shared" si="22"/>
        <v>150634.24561036268</v>
      </c>
    </row>
    <row r="101" spans="1:19" x14ac:dyDescent="0.35">
      <c r="A101" s="12" t="s">
        <v>17</v>
      </c>
      <c r="B101" s="11">
        <f>S100-I100</f>
        <v>42827.858975368828</v>
      </c>
    </row>
    <row r="103" spans="1:19" x14ac:dyDescent="0.35">
      <c r="A103" s="4" t="s">
        <v>366</v>
      </c>
      <c r="B103" s="6">
        <f>B59-B101</f>
        <v>309006.52117772261</v>
      </c>
    </row>
  </sheetData>
  <hyperlinks>
    <hyperlink ref="A3" r:id="rId1" xr:uid="{F9EC34F0-A8D8-457B-8416-6A81F9D1D389}"/>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428ac88-9d3a-4d9d-9405-92bef8e1fff7" xsi:nil="true"/>
    <DareandTime xmlns="0decb76f-30e7-4390-b283-a0ff81c74824" xsi:nil="true"/>
    <Hyperlink xmlns="0decb76f-30e7-4390-b283-a0ff81c74824">
      <Url xsi:nil="true"/>
      <Description xsi:nil="true"/>
    </Hyperlink>
    <Hyperlunk xmlns="0decb76f-30e7-4390-b283-a0ff81c74824">
      <Url xsi:nil="true"/>
      <Description xsi:nil="true"/>
    </Hyperlunk>
    <lcf76f155ced4ddcb4097134ff3c332f xmlns="0decb76f-30e7-4390-b283-a0ff81c7482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A16B99C8213294293EC343DDD2CE382" ma:contentTypeVersion="23" ma:contentTypeDescription="Create a new document." ma:contentTypeScope="" ma:versionID="419d4a2d8973e82c49b9b4455a49e9bb">
  <xsd:schema xmlns:xsd="http://www.w3.org/2001/XMLSchema" xmlns:xs="http://www.w3.org/2001/XMLSchema" xmlns:p="http://schemas.microsoft.com/office/2006/metadata/properties" xmlns:ns2="0decb76f-30e7-4390-b283-a0ff81c74824" xmlns:ns3="a428ac88-9d3a-4d9d-9405-92bef8e1fff7" targetNamespace="http://schemas.microsoft.com/office/2006/metadata/properties" ma:root="true" ma:fieldsID="b5a04f7c7ed31f94faccc3cf8e6f5a1d" ns2:_="" ns3:_="">
    <xsd:import namespace="0decb76f-30e7-4390-b283-a0ff81c74824"/>
    <xsd:import namespace="a428ac88-9d3a-4d9d-9405-92bef8e1fff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3:TaxCatchAll" minOccurs="0"/>
                <xsd:element ref="ns2:lcf76f155ced4ddcb4097134ff3c332f" minOccurs="0"/>
                <xsd:element ref="ns2:Hyperlink" minOccurs="0"/>
                <xsd:element ref="ns2:DareandTime" minOccurs="0"/>
                <xsd:element ref="ns2:Hyperlunk"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ecb76f-30e7-4390-b283-a0ff81c748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Length (seconds)"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2b12b82-266d-4836-9f67-fa69acf3f744" ma:termSetId="09814cd3-568e-fe90-9814-8d621ff8fb84" ma:anchorId="fba54fb3-c3e1-fe81-a776-ca4b69148c4d" ma:open="true" ma:isKeyword="false">
      <xsd:complexType>
        <xsd:sequence>
          <xsd:element ref="pc:Terms" minOccurs="0" maxOccurs="1"/>
        </xsd:sequence>
      </xsd:complexType>
    </xsd:element>
    <xsd:element name="Hyperlink" ma:index="23" nillable="true" ma:displayName="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element name="DareandTime" ma:index="24" nillable="true" ma:displayName="Dare and Time" ma:format="DateTime" ma:internalName="DareandTime">
      <xsd:simpleType>
        <xsd:restriction base="dms:DateTime"/>
      </xsd:simpleType>
    </xsd:element>
    <xsd:element name="Hyperlunk" ma:index="25" nillable="true" ma:displayName="Hyperlunk" ma:format="Hyperlink" ma:internalName="Hyperlu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Location" ma:index="26" nillable="true" ma:displayName="Location" ma:internalName="MediaServiceLocation" ma:readOnly="true">
      <xsd:simpleType>
        <xsd:restriction base="dms:Text"/>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428ac88-9d3a-4d9d-9405-92bef8e1fff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d7491ef2-3411-4daa-af51-fb0cfd2708b7}" ma:internalName="TaxCatchAll" ma:showField="CatchAllData" ma:web="a428ac88-9d3a-4d9d-9405-92bef8e1ff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F0A551-BB89-48F6-B1F9-0BA30F099F50}">
  <ds:schemaRefs>
    <ds:schemaRef ds:uri="http://schemas.microsoft.com/sharepoint/v3/contenttype/forms"/>
  </ds:schemaRefs>
</ds:datastoreItem>
</file>

<file path=customXml/itemProps2.xml><?xml version="1.0" encoding="utf-8"?>
<ds:datastoreItem xmlns:ds="http://schemas.openxmlformats.org/officeDocument/2006/customXml" ds:itemID="{DC3205F7-1D07-487C-A356-C0E391AFA529}">
  <ds:schemaRefs>
    <ds:schemaRef ds:uri="http://schemas.microsoft.com/office/2006/metadata/properties"/>
    <ds:schemaRef ds:uri="http://schemas.microsoft.com/office/infopath/2007/PartnerControls"/>
    <ds:schemaRef ds:uri="a428ac88-9d3a-4d9d-9405-92bef8e1fff7"/>
    <ds:schemaRef ds:uri="0decb76f-30e7-4390-b283-a0ff81c74824"/>
  </ds:schemaRefs>
</ds:datastoreItem>
</file>

<file path=customXml/itemProps3.xml><?xml version="1.0" encoding="utf-8"?>
<ds:datastoreItem xmlns:ds="http://schemas.openxmlformats.org/officeDocument/2006/customXml" ds:itemID="{C4E731E7-A524-42C0-A6E9-4D2BA6726F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ecb76f-30e7-4390-b283-a0ff81c74824"/>
    <ds:schemaRef ds:uri="a428ac88-9d3a-4d9d-9405-92bef8e1ff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GDP analysis</vt:lpstr>
      <vt:lpstr>SPS</vt:lpstr>
      <vt:lpstr>Touring artists</vt:lpstr>
      <vt:lpstr>Professional qualifications</vt:lpstr>
      <vt:lpstr>EU students</vt:lpstr>
      <vt:lpstr>Youth mobility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Springford</dc:creator>
  <cp:lastModifiedBy>John Springford</cp:lastModifiedBy>
  <dcterms:created xsi:type="dcterms:W3CDTF">2024-11-28T16:45:20Z</dcterms:created>
  <dcterms:modified xsi:type="dcterms:W3CDTF">2024-12-08T11:17:08Z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0x010100BA16B99C8213294293EC343DDD2CE382</vt:lpwstr>
  </property>
  <property fmtid="{D5CDD505-2E9C-101B-9397-08002B2CF9AE}" pid="3" name="MediaServiceImageTags">
    <vt:lpwstr/>
  </property>
</Properties>
</file>